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www.rapnetonline.net/sites/Publishing/Completed Documents/"/>
    </mc:Choice>
  </mc:AlternateContent>
  <bookViews>
    <workbookView xWindow="0" yWindow="0" windowWidth="28800" windowHeight="12435"/>
  </bookViews>
  <sheets>
    <sheet name="Background and Instructions" sheetId="14" r:id="rId1"/>
    <sheet name="EPP Inputs" sheetId="1" r:id="rId2"/>
    <sheet name="Monthly MWh Savings Chart" sheetId="6" r:id="rId3"/>
    <sheet name="Monthly Avg MW Savings chart" sheetId="7" r:id="rId4"/>
    <sheet name="MW July Day Hourly Chart" sheetId="13" r:id="rId5"/>
    <sheet name="Data-Monthly MWh Results" sheetId="4" r:id="rId6"/>
    <sheet name="Data-Monthly MW Results" sheetId="5" r:id="rId7"/>
    <sheet name="Data-MW 24 Hour July Day" sheetId="11" r:id="rId8"/>
    <sheet name="Load Shapes" sheetId="3" r:id="rId9"/>
    <sheet name="EVT 2012 Savings by End Use" sheetId="2"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28" i="3" l="1"/>
  <c r="X629" i="3"/>
  <c r="X630" i="3"/>
  <c r="X661" i="3"/>
  <c r="X662" i="3"/>
  <c r="X663" i="3"/>
  <c r="W30" i="11" l="1"/>
  <c r="T30" i="11"/>
  <c r="S30" i="11"/>
  <c r="R30" i="11"/>
  <c r="Q30" i="11"/>
  <c r="P30" i="11"/>
  <c r="O30" i="11"/>
  <c r="N30" i="11"/>
  <c r="M30" i="11"/>
  <c r="L30" i="11"/>
  <c r="W29" i="11"/>
  <c r="T29" i="11"/>
  <c r="S29" i="11"/>
  <c r="R29" i="11"/>
  <c r="Q29" i="11"/>
  <c r="P29" i="11"/>
  <c r="O29" i="11"/>
  <c r="N29" i="11"/>
  <c r="M29" i="11"/>
  <c r="L29" i="11"/>
  <c r="W28" i="11"/>
  <c r="T28" i="11"/>
  <c r="S28" i="11"/>
  <c r="R28" i="11"/>
  <c r="Q28" i="11"/>
  <c r="P28" i="11"/>
  <c r="O28" i="11"/>
  <c r="N28" i="11"/>
  <c r="M28" i="11"/>
  <c r="L28" i="11"/>
  <c r="W27" i="11"/>
  <c r="T27" i="11"/>
  <c r="S27" i="11"/>
  <c r="R27" i="11"/>
  <c r="Q27" i="11"/>
  <c r="P27" i="11"/>
  <c r="O27" i="11"/>
  <c r="N27" i="11"/>
  <c r="M27" i="11"/>
  <c r="L27" i="11"/>
  <c r="W26" i="11"/>
  <c r="T26" i="11"/>
  <c r="S26" i="11"/>
  <c r="R26" i="11"/>
  <c r="Q26" i="11"/>
  <c r="P26" i="11"/>
  <c r="O26" i="11"/>
  <c r="N26" i="11"/>
  <c r="M26" i="11"/>
  <c r="L26" i="11"/>
  <c r="W25" i="11"/>
  <c r="T25" i="11"/>
  <c r="S25" i="11"/>
  <c r="R25" i="11"/>
  <c r="Q25" i="11"/>
  <c r="P25" i="11"/>
  <c r="O25" i="11"/>
  <c r="N25" i="11"/>
  <c r="M25" i="11"/>
  <c r="L25" i="11"/>
  <c r="W24" i="11"/>
  <c r="T24" i="11"/>
  <c r="S24" i="11"/>
  <c r="R24" i="11"/>
  <c r="Q24" i="11"/>
  <c r="P24" i="11"/>
  <c r="O24" i="11"/>
  <c r="N24" i="11"/>
  <c r="M24" i="11"/>
  <c r="L24" i="11"/>
  <c r="W23" i="11"/>
  <c r="T23" i="11"/>
  <c r="S23" i="11"/>
  <c r="R23" i="11"/>
  <c r="Q23" i="11"/>
  <c r="P23" i="11"/>
  <c r="O23" i="11"/>
  <c r="N23" i="11"/>
  <c r="M23" i="11"/>
  <c r="L23" i="11"/>
  <c r="W22" i="11"/>
  <c r="T22" i="11"/>
  <c r="S22" i="11"/>
  <c r="R22" i="11"/>
  <c r="Q22" i="11"/>
  <c r="P22" i="11"/>
  <c r="O22" i="11"/>
  <c r="N22" i="11"/>
  <c r="M22" i="11"/>
  <c r="L22" i="11"/>
  <c r="W21" i="11"/>
  <c r="T21" i="11"/>
  <c r="S21" i="11"/>
  <c r="R21" i="11"/>
  <c r="Q21" i="11"/>
  <c r="P21" i="11"/>
  <c r="O21" i="11"/>
  <c r="N21" i="11"/>
  <c r="M21" i="11"/>
  <c r="L21" i="11"/>
  <c r="W20" i="11"/>
  <c r="T20" i="11"/>
  <c r="S20" i="11"/>
  <c r="R20" i="11"/>
  <c r="Q20" i="11"/>
  <c r="P20" i="11"/>
  <c r="O20" i="11"/>
  <c r="N20" i="11"/>
  <c r="M20" i="11"/>
  <c r="L20" i="11"/>
  <c r="W19" i="11"/>
  <c r="T19" i="11"/>
  <c r="S19" i="11"/>
  <c r="R19" i="11"/>
  <c r="Q19" i="11"/>
  <c r="P19" i="11"/>
  <c r="O19" i="11"/>
  <c r="N19" i="11"/>
  <c r="M19" i="11"/>
  <c r="L19" i="11"/>
  <c r="W18" i="11"/>
  <c r="T18" i="11"/>
  <c r="S18" i="11"/>
  <c r="R18" i="11"/>
  <c r="Q18" i="11"/>
  <c r="P18" i="11"/>
  <c r="O18" i="11"/>
  <c r="N18" i="11"/>
  <c r="M18" i="11"/>
  <c r="L18" i="11"/>
  <c r="W17" i="11"/>
  <c r="T17" i="11"/>
  <c r="S17" i="11"/>
  <c r="R17" i="11"/>
  <c r="Q17" i="11"/>
  <c r="P17" i="11"/>
  <c r="O17" i="11"/>
  <c r="N17" i="11"/>
  <c r="M17" i="11"/>
  <c r="L17" i="11"/>
  <c r="W16" i="11"/>
  <c r="T16" i="11"/>
  <c r="S16" i="11"/>
  <c r="R16" i="11"/>
  <c r="Q16" i="11"/>
  <c r="P16" i="11"/>
  <c r="O16" i="11"/>
  <c r="N16" i="11"/>
  <c r="M16" i="11"/>
  <c r="L16" i="11"/>
  <c r="W15" i="11"/>
  <c r="T15" i="11"/>
  <c r="S15" i="11"/>
  <c r="R15" i="11"/>
  <c r="Q15" i="11"/>
  <c r="P15" i="11"/>
  <c r="O15" i="11"/>
  <c r="N15" i="11"/>
  <c r="M15" i="11"/>
  <c r="L15" i="11"/>
  <c r="W14" i="11"/>
  <c r="T14" i="11"/>
  <c r="S14" i="11"/>
  <c r="R14" i="11"/>
  <c r="Q14" i="11"/>
  <c r="P14" i="11"/>
  <c r="O14" i="11"/>
  <c r="N14" i="11"/>
  <c r="M14" i="11"/>
  <c r="L14" i="11"/>
  <c r="W13" i="11"/>
  <c r="T13" i="11"/>
  <c r="S13" i="11"/>
  <c r="R13" i="11"/>
  <c r="Q13" i="11"/>
  <c r="P13" i="11"/>
  <c r="O13" i="11"/>
  <c r="N13" i="11"/>
  <c r="M13" i="11"/>
  <c r="L13" i="11"/>
  <c r="W12" i="11"/>
  <c r="T12" i="11"/>
  <c r="S12" i="11"/>
  <c r="R12" i="11"/>
  <c r="Q12" i="11"/>
  <c r="P12" i="11"/>
  <c r="O12" i="11"/>
  <c r="N12" i="11"/>
  <c r="M12" i="11"/>
  <c r="L12" i="11"/>
  <c r="W11" i="11"/>
  <c r="T11" i="11"/>
  <c r="S11" i="11"/>
  <c r="R11" i="11"/>
  <c r="Q11" i="11"/>
  <c r="P11" i="11"/>
  <c r="O11" i="11"/>
  <c r="N11" i="11"/>
  <c r="M11" i="11"/>
  <c r="L11" i="11"/>
  <c r="W10" i="11"/>
  <c r="T10" i="11"/>
  <c r="S10" i="11"/>
  <c r="R10" i="11"/>
  <c r="Q10" i="11"/>
  <c r="P10" i="11"/>
  <c r="O10" i="11"/>
  <c r="N10" i="11"/>
  <c r="M10" i="11"/>
  <c r="L10" i="11"/>
  <c r="W9" i="11"/>
  <c r="T9" i="11"/>
  <c r="S9" i="11"/>
  <c r="R9" i="11"/>
  <c r="Q9" i="11"/>
  <c r="P9" i="11"/>
  <c r="O9" i="11"/>
  <c r="N9" i="11"/>
  <c r="M9" i="11"/>
  <c r="L9" i="11"/>
  <c r="W8" i="11"/>
  <c r="T8" i="11"/>
  <c r="S8" i="11"/>
  <c r="R8" i="11"/>
  <c r="Q8" i="11"/>
  <c r="P8" i="11"/>
  <c r="O8" i="11"/>
  <c r="N8" i="11"/>
  <c r="M8" i="11"/>
  <c r="L8" i="11"/>
  <c r="W7" i="11"/>
  <c r="T7" i="11"/>
  <c r="S7" i="11"/>
  <c r="R7" i="11"/>
  <c r="Q7" i="11"/>
  <c r="P7" i="11"/>
  <c r="O7" i="11"/>
  <c r="N7" i="11"/>
  <c r="M7" i="11"/>
  <c r="L7" i="11"/>
  <c r="K30" i="11"/>
  <c r="I30" i="11"/>
  <c r="H30" i="11"/>
  <c r="G30" i="11"/>
  <c r="F30" i="11"/>
  <c r="D30" i="11"/>
  <c r="C30" i="11"/>
  <c r="K29" i="11"/>
  <c r="I29" i="11"/>
  <c r="H29" i="11"/>
  <c r="G29" i="11"/>
  <c r="F29" i="11"/>
  <c r="D29" i="11"/>
  <c r="C29" i="11"/>
  <c r="K28" i="11"/>
  <c r="I28" i="11"/>
  <c r="H28" i="11"/>
  <c r="G28" i="11"/>
  <c r="F28" i="11"/>
  <c r="D28" i="11"/>
  <c r="C28" i="11"/>
  <c r="K27" i="11"/>
  <c r="I27" i="11"/>
  <c r="H27" i="11"/>
  <c r="G27" i="11"/>
  <c r="F27" i="11"/>
  <c r="D27" i="11"/>
  <c r="C27" i="11"/>
  <c r="K26" i="11"/>
  <c r="I26" i="11"/>
  <c r="H26" i="11"/>
  <c r="G26" i="11"/>
  <c r="F26" i="11"/>
  <c r="D26" i="11"/>
  <c r="C26" i="11"/>
  <c r="K25" i="11"/>
  <c r="I25" i="11"/>
  <c r="H25" i="11"/>
  <c r="G25" i="11"/>
  <c r="F25" i="11"/>
  <c r="D25" i="11"/>
  <c r="C25" i="11"/>
  <c r="K24" i="11"/>
  <c r="I24" i="11"/>
  <c r="H24" i="11"/>
  <c r="G24" i="11"/>
  <c r="F24" i="11"/>
  <c r="D24" i="11"/>
  <c r="C24" i="11"/>
  <c r="K23" i="11"/>
  <c r="I23" i="11"/>
  <c r="H23" i="11"/>
  <c r="G23" i="11"/>
  <c r="F23" i="11"/>
  <c r="D23" i="11"/>
  <c r="C23" i="11"/>
  <c r="K22" i="11"/>
  <c r="I22" i="11"/>
  <c r="H22" i="11"/>
  <c r="G22" i="11"/>
  <c r="F22" i="11"/>
  <c r="D22" i="11"/>
  <c r="C22" i="11"/>
  <c r="K21" i="11"/>
  <c r="I21" i="11"/>
  <c r="H21" i="11"/>
  <c r="G21" i="11"/>
  <c r="F21" i="11"/>
  <c r="D21" i="11"/>
  <c r="C21" i="11"/>
  <c r="K20" i="11"/>
  <c r="I20" i="11"/>
  <c r="H20" i="11"/>
  <c r="G20" i="11"/>
  <c r="F20" i="11"/>
  <c r="D20" i="11"/>
  <c r="C20" i="11"/>
  <c r="K19" i="11"/>
  <c r="I19" i="11"/>
  <c r="H19" i="11"/>
  <c r="G19" i="11"/>
  <c r="F19" i="11"/>
  <c r="D19" i="11"/>
  <c r="C19" i="11"/>
  <c r="K18" i="11"/>
  <c r="I18" i="11"/>
  <c r="H18" i="11"/>
  <c r="G18" i="11"/>
  <c r="F18" i="11"/>
  <c r="D18" i="11"/>
  <c r="C18" i="11"/>
  <c r="K17" i="11"/>
  <c r="I17" i="11"/>
  <c r="H17" i="11"/>
  <c r="G17" i="11"/>
  <c r="F17" i="11"/>
  <c r="D17" i="11"/>
  <c r="C17" i="11"/>
  <c r="K16" i="11"/>
  <c r="I16" i="11"/>
  <c r="H16" i="11"/>
  <c r="G16" i="11"/>
  <c r="F16" i="11"/>
  <c r="D16" i="11"/>
  <c r="C16" i="11"/>
  <c r="K15" i="11"/>
  <c r="I15" i="11"/>
  <c r="H15" i="11"/>
  <c r="G15" i="11"/>
  <c r="F15" i="11"/>
  <c r="D15" i="11"/>
  <c r="C15" i="11"/>
  <c r="K14" i="11"/>
  <c r="I14" i="11"/>
  <c r="H14" i="11"/>
  <c r="G14" i="11"/>
  <c r="F14" i="11"/>
  <c r="D14" i="11"/>
  <c r="C14" i="11"/>
  <c r="K13" i="11"/>
  <c r="I13" i="11"/>
  <c r="H13" i="11"/>
  <c r="G13" i="11"/>
  <c r="F13" i="11"/>
  <c r="D13" i="11"/>
  <c r="C13" i="11"/>
  <c r="K12" i="11"/>
  <c r="I12" i="11"/>
  <c r="H12" i="11"/>
  <c r="G12" i="11"/>
  <c r="F12" i="11"/>
  <c r="D12" i="11"/>
  <c r="C12" i="11"/>
  <c r="K11" i="11"/>
  <c r="I11" i="11"/>
  <c r="H11" i="11"/>
  <c r="G11" i="11"/>
  <c r="F11" i="11"/>
  <c r="D11" i="11"/>
  <c r="C11" i="11"/>
  <c r="K10" i="11"/>
  <c r="I10" i="11"/>
  <c r="H10" i="11"/>
  <c r="G10" i="11"/>
  <c r="F10" i="11"/>
  <c r="D10" i="11"/>
  <c r="C10" i="11"/>
  <c r="K9" i="11"/>
  <c r="I9" i="11"/>
  <c r="H9" i="11"/>
  <c r="G9" i="11"/>
  <c r="F9" i="11"/>
  <c r="D9" i="11"/>
  <c r="C9" i="11"/>
  <c r="K8" i="11"/>
  <c r="I8" i="11"/>
  <c r="H8" i="11"/>
  <c r="G8" i="11"/>
  <c r="F8" i="11"/>
  <c r="D8" i="11"/>
  <c r="C8" i="11"/>
  <c r="K7" i="11"/>
  <c r="I7" i="11"/>
  <c r="H7" i="11"/>
  <c r="G7" i="11"/>
  <c r="F7" i="11"/>
  <c r="D7" i="11"/>
  <c r="C7" i="11"/>
  <c r="E11" i="1"/>
  <c r="G20" i="1" l="1"/>
  <c r="G16" i="1"/>
  <c r="V31" i="11" l="1"/>
  <c r="W31" i="11"/>
  <c r="U31" i="11"/>
  <c r="T31" i="11"/>
  <c r="S31" i="11"/>
  <c r="R31" i="11"/>
  <c r="Q31" i="11"/>
  <c r="P31" i="11"/>
  <c r="O31" i="11"/>
  <c r="N31" i="11"/>
  <c r="M31" i="11"/>
  <c r="L31" i="11"/>
  <c r="K31" i="11"/>
  <c r="J31" i="11"/>
  <c r="I31" i="11"/>
  <c r="H31" i="11"/>
  <c r="G31" i="11"/>
  <c r="F31" i="11"/>
  <c r="E31" i="11"/>
  <c r="B40" i="1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D31" i="11"/>
  <c r="C31" i="11"/>
  <c r="B8" i="1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298" i="3" l="1"/>
  <c r="C298" i="3"/>
  <c r="D298" i="3"/>
  <c r="E298" i="3"/>
  <c r="F298" i="3"/>
  <c r="G298" i="3"/>
  <c r="H298" i="3"/>
  <c r="I298" i="3"/>
  <c r="J298" i="3"/>
  <c r="K298" i="3"/>
  <c r="L298" i="3"/>
  <c r="M298" i="3"/>
  <c r="F14" i="1" l="1"/>
  <c r="Q662" i="3"/>
  <c r="P662" i="3"/>
  <c r="Q661" i="3"/>
  <c r="P661" i="3"/>
  <c r="A638" i="3"/>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C635" i="3"/>
  <c r="D635" i="3" s="1"/>
  <c r="E635" i="3" s="1"/>
  <c r="F635" i="3" s="1"/>
  <c r="G635" i="3" s="1"/>
  <c r="H635" i="3" s="1"/>
  <c r="I635" i="3" s="1"/>
  <c r="J635" i="3" s="1"/>
  <c r="K635" i="3" s="1"/>
  <c r="L635" i="3" s="1"/>
  <c r="M635" i="3" s="1"/>
  <c r="A605" i="3"/>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C602" i="3"/>
  <c r="D602" i="3" s="1"/>
  <c r="E602" i="3" s="1"/>
  <c r="F602" i="3" s="1"/>
  <c r="G602" i="3" s="1"/>
  <c r="H602" i="3" s="1"/>
  <c r="I602" i="3" s="1"/>
  <c r="J602" i="3" s="1"/>
  <c r="K602" i="3" s="1"/>
  <c r="L602" i="3" s="1"/>
  <c r="M602" i="3" s="1"/>
  <c r="Q629" i="3"/>
  <c r="P629" i="3"/>
  <c r="Q628" i="3"/>
  <c r="P628" i="3"/>
  <c r="A572" i="3"/>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C569" i="3"/>
  <c r="D569" i="3" s="1"/>
  <c r="E569" i="3" s="1"/>
  <c r="F569" i="3" s="1"/>
  <c r="G569" i="3" s="1"/>
  <c r="H569" i="3" s="1"/>
  <c r="I569" i="3" s="1"/>
  <c r="J569" i="3" s="1"/>
  <c r="K569" i="3" s="1"/>
  <c r="L569" i="3" s="1"/>
  <c r="M569" i="3" s="1"/>
  <c r="F22" i="1"/>
  <c r="G22" i="1" s="1"/>
  <c r="Q663" i="3" l="1"/>
  <c r="Q630" i="3"/>
  <c r="P663" i="3"/>
  <c r="P630" i="3"/>
  <c r="R663" i="3" l="1"/>
  <c r="R630" i="3"/>
  <c r="H624" i="3" s="1"/>
  <c r="H659" i="3"/>
  <c r="H655" i="3"/>
  <c r="H651" i="3"/>
  <c r="H647" i="3"/>
  <c r="H643" i="3"/>
  <c r="H639" i="3"/>
  <c r="B659" i="3"/>
  <c r="B655" i="3"/>
  <c r="B651" i="3"/>
  <c r="B647" i="3"/>
  <c r="B643" i="3"/>
  <c r="B639" i="3"/>
  <c r="H658" i="3"/>
  <c r="H654" i="3"/>
  <c r="H650" i="3"/>
  <c r="H646" i="3"/>
  <c r="H642" i="3"/>
  <c r="H638" i="3"/>
  <c r="B658" i="3"/>
  <c r="B654" i="3"/>
  <c r="B650" i="3"/>
  <c r="B646" i="3"/>
  <c r="B642" i="3"/>
  <c r="B638" i="3"/>
  <c r="H657" i="3"/>
  <c r="H653" i="3"/>
  <c r="H649" i="3"/>
  <c r="H645" i="3"/>
  <c r="H641" i="3"/>
  <c r="H637" i="3"/>
  <c r="B657" i="3"/>
  <c r="B653" i="3"/>
  <c r="B649" i="3"/>
  <c r="B645" i="3"/>
  <c r="B641" i="3"/>
  <c r="B637" i="3"/>
  <c r="H660" i="3"/>
  <c r="H656" i="3"/>
  <c r="H652" i="3"/>
  <c r="H648" i="3"/>
  <c r="H644" i="3"/>
  <c r="H640" i="3"/>
  <c r="B660" i="3"/>
  <c r="B656" i="3"/>
  <c r="B652" i="3"/>
  <c r="B648" i="3"/>
  <c r="B644" i="3"/>
  <c r="B640" i="3"/>
  <c r="H620" i="3"/>
  <c r="H616" i="3"/>
  <c r="H612" i="3"/>
  <c r="H604" i="3"/>
  <c r="B624" i="3"/>
  <c r="B620" i="3"/>
  <c r="B612" i="3"/>
  <c r="B608" i="3"/>
  <c r="B604" i="3"/>
  <c r="H623" i="3"/>
  <c r="H619" i="3"/>
  <c r="H615" i="3"/>
  <c r="H607" i="3"/>
  <c r="B627" i="3"/>
  <c r="B623" i="3"/>
  <c r="B615" i="3"/>
  <c r="B611" i="3"/>
  <c r="B607" i="3"/>
  <c r="H622" i="3"/>
  <c r="H618" i="3"/>
  <c r="H614" i="3"/>
  <c r="H606" i="3"/>
  <c r="B626" i="3"/>
  <c r="B622" i="3"/>
  <c r="B614" i="3"/>
  <c r="B610" i="3"/>
  <c r="B606" i="3"/>
  <c r="H621" i="3"/>
  <c r="H617" i="3"/>
  <c r="H613" i="3"/>
  <c r="H605" i="3"/>
  <c r="B625" i="3"/>
  <c r="B621" i="3"/>
  <c r="B613" i="3"/>
  <c r="B609" i="3"/>
  <c r="B605" i="3"/>
  <c r="A243" i="3"/>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C240" i="3"/>
  <c r="D240" i="3" s="1"/>
  <c r="E240" i="3" s="1"/>
  <c r="F240" i="3" s="1"/>
  <c r="G240" i="3" s="1"/>
  <c r="H240" i="3" s="1"/>
  <c r="I240" i="3" s="1"/>
  <c r="J240" i="3" s="1"/>
  <c r="K240" i="3" s="1"/>
  <c r="L240" i="3" s="1"/>
  <c r="M240" i="3" s="1"/>
  <c r="B617" i="3" l="1"/>
  <c r="H609" i="3"/>
  <c r="G609" i="3" s="1"/>
  <c r="H625" i="3"/>
  <c r="L625" i="3" s="1"/>
  <c r="B618" i="3"/>
  <c r="G618" i="3" s="1"/>
  <c r="H610" i="3"/>
  <c r="H626" i="3"/>
  <c r="B619" i="3"/>
  <c r="I619" i="3" s="1"/>
  <c r="H611" i="3"/>
  <c r="M611" i="3" s="1"/>
  <c r="H627" i="3"/>
  <c r="B616" i="3"/>
  <c r="H608" i="3"/>
  <c r="I608" i="3" s="1"/>
  <c r="E653" i="3"/>
  <c r="D660" i="3"/>
  <c r="C641" i="3"/>
  <c r="E657" i="3"/>
  <c r="F648" i="3"/>
  <c r="K648" i="3"/>
  <c r="C648" i="3"/>
  <c r="G648" i="3"/>
  <c r="D648" i="3"/>
  <c r="I648" i="3"/>
  <c r="E648" i="3"/>
  <c r="L648" i="3"/>
  <c r="M648" i="3"/>
  <c r="F645" i="3"/>
  <c r="E645" i="3"/>
  <c r="G645" i="3"/>
  <c r="L645" i="3"/>
  <c r="K645" i="3"/>
  <c r="J645" i="3"/>
  <c r="C645" i="3"/>
  <c r="I645" i="3"/>
  <c r="M645" i="3"/>
  <c r="D645" i="3"/>
  <c r="K637" i="3"/>
  <c r="H661" i="3"/>
  <c r="H663" i="3" s="1"/>
  <c r="I646" i="3"/>
  <c r="F646" i="3"/>
  <c r="L646" i="3"/>
  <c r="E646" i="3"/>
  <c r="J646" i="3"/>
  <c r="D646" i="3"/>
  <c r="M646" i="3"/>
  <c r="K646" i="3"/>
  <c r="G646" i="3"/>
  <c r="C646" i="3"/>
  <c r="G647" i="3"/>
  <c r="E647" i="3"/>
  <c r="F647" i="3"/>
  <c r="M647" i="3"/>
  <c r="J647" i="3"/>
  <c r="D647" i="3"/>
  <c r="K647" i="3"/>
  <c r="C647" i="3"/>
  <c r="I647" i="3"/>
  <c r="J652" i="3"/>
  <c r="D652" i="3"/>
  <c r="G652" i="3"/>
  <c r="C652" i="3"/>
  <c r="K652" i="3"/>
  <c r="M652" i="3"/>
  <c r="I652" i="3"/>
  <c r="E652" i="3"/>
  <c r="F652" i="3"/>
  <c r="G649" i="3"/>
  <c r="F649" i="3"/>
  <c r="K649" i="3"/>
  <c r="L649" i="3"/>
  <c r="D649" i="3"/>
  <c r="I649" i="3"/>
  <c r="C649" i="3"/>
  <c r="E649" i="3"/>
  <c r="J649" i="3"/>
  <c r="M650" i="3"/>
  <c r="E650" i="3"/>
  <c r="K650" i="3"/>
  <c r="F650" i="3"/>
  <c r="J650" i="3"/>
  <c r="G650" i="3"/>
  <c r="I650" i="3"/>
  <c r="L650" i="3"/>
  <c r="C650" i="3"/>
  <c r="D650" i="3"/>
  <c r="C651" i="3"/>
  <c r="D651" i="3"/>
  <c r="L651" i="3"/>
  <c r="K651" i="3"/>
  <c r="M651" i="3"/>
  <c r="J651" i="3"/>
  <c r="G651" i="3"/>
  <c r="E651" i="3"/>
  <c r="F651" i="3"/>
  <c r="E640" i="3"/>
  <c r="F640" i="3"/>
  <c r="J640" i="3"/>
  <c r="L640" i="3"/>
  <c r="G640" i="3"/>
  <c r="K640" i="3"/>
  <c r="M640" i="3"/>
  <c r="I640" i="3"/>
  <c r="C640" i="3"/>
  <c r="D640" i="3"/>
  <c r="M656" i="3"/>
  <c r="D656" i="3"/>
  <c r="I656" i="3"/>
  <c r="C656" i="3"/>
  <c r="J656" i="3"/>
  <c r="L656" i="3"/>
  <c r="K656" i="3"/>
  <c r="G656" i="3"/>
  <c r="F656" i="3"/>
  <c r="E656" i="3"/>
  <c r="J648" i="3"/>
  <c r="I637" i="3"/>
  <c r="G637" i="3"/>
  <c r="B661" i="3"/>
  <c r="B663" i="3" s="1"/>
  <c r="E637" i="3"/>
  <c r="M637" i="3"/>
  <c r="J637" i="3"/>
  <c r="L637" i="3"/>
  <c r="F637" i="3"/>
  <c r="D637" i="3"/>
  <c r="C637" i="3"/>
  <c r="J653" i="3"/>
  <c r="F653" i="3"/>
  <c r="M653" i="3"/>
  <c r="I653" i="3"/>
  <c r="L653" i="3"/>
  <c r="G653" i="3"/>
  <c r="D653" i="3"/>
  <c r="C653" i="3"/>
  <c r="K653" i="3"/>
  <c r="C638" i="3"/>
  <c r="F638" i="3"/>
  <c r="J638" i="3"/>
  <c r="M638" i="3"/>
  <c r="I638" i="3"/>
  <c r="K638" i="3"/>
  <c r="D638" i="3"/>
  <c r="G638" i="3"/>
  <c r="L638" i="3"/>
  <c r="E638" i="3"/>
  <c r="L654" i="3"/>
  <c r="C654" i="3"/>
  <c r="D654" i="3"/>
  <c r="J654" i="3"/>
  <c r="M654" i="3"/>
  <c r="I654" i="3"/>
  <c r="K654" i="3"/>
  <c r="F654" i="3"/>
  <c r="G654" i="3"/>
  <c r="E654" i="3"/>
  <c r="L639" i="3"/>
  <c r="C639" i="3"/>
  <c r="M639" i="3"/>
  <c r="J639" i="3"/>
  <c r="G639" i="3"/>
  <c r="I639" i="3"/>
  <c r="E639" i="3"/>
  <c r="D639" i="3"/>
  <c r="F639" i="3"/>
  <c r="K639" i="3"/>
  <c r="D655" i="3"/>
  <c r="M655" i="3"/>
  <c r="K655" i="3"/>
  <c r="C655" i="3"/>
  <c r="E655" i="3"/>
  <c r="F655" i="3"/>
  <c r="L655" i="3"/>
  <c r="G655" i="3"/>
  <c r="I655" i="3"/>
  <c r="J655" i="3"/>
  <c r="L647" i="3"/>
  <c r="C644" i="3"/>
  <c r="D644" i="3"/>
  <c r="M644" i="3"/>
  <c r="J644" i="3"/>
  <c r="G644" i="3"/>
  <c r="I644" i="3"/>
  <c r="F644" i="3"/>
  <c r="L644" i="3"/>
  <c r="E644" i="3"/>
  <c r="K644" i="3"/>
  <c r="F660" i="3"/>
  <c r="J660" i="3"/>
  <c r="K660" i="3"/>
  <c r="I660" i="3"/>
  <c r="L660" i="3"/>
  <c r="C660" i="3"/>
  <c r="M660" i="3"/>
  <c r="E660" i="3"/>
  <c r="G660" i="3"/>
  <c r="L652" i="3"/>
  <c r="M641" i="3"/>
  <c r="J641" i="3"/>
  <c r="I641" i="3"/>
  <c r="E641" i="3"/>
  <c r="K641" i="3"/>
  <c r="L641" i="3"/>
  <c r="D641" i="3"/>
  <c r="F641" i="3"/>
  <c r="G641" i="3"/>
  <c r="I657" i="3"/>
  <c r="M657" i="3"/>
  <c r="J657" i="3"/>
  <c r="F657" i="3"/>
  <c r="D657" i="3"/>
  <c r="C657" i="3"/>
  <c r="L657" i="3"/>
  <c r="G657" i="3"/>
  <c r="K657" i="3"/>
  <c r="M649" i="3"/>
  <c r="K642" i="3"/>
  <c r="D642" i="3"/>
  <c r="G642" i="3"/>
  <c r="J642" i="3"/>
  <c r="L642" i="3"/>
  <c r="C642" i="3"/>
  <c r="F642" i="3"/>
  <c r="I642" i="3"/>
  <c r="M642" i="3"/>
  <c r="E642" i="3"/>
  <c r="E658" i="3"/>
  <c r="L658" i="3"/>
  <c r="J658" i="3"/>
  <c r="F658" i="3"/>
  <c r="G658" i="3"/>
  <c r="I658" i="3"/>
  <c r="M658" i="3"/>
  <c r="K658" i="3"/>
  <c r="C658" i="3"/>
  <c r="D658" i="3"/>
  <c r="J643" i="3"/>
  <c r="E643" i="3"/>
  <c r="D643" i="3"/>
  <c r="G643" i="3"/>
  <c r="L643" i="3"/>
  <c r="K643" i="3"/>
  <c r="I643" i="3"/>
  <c r="M643" i="3"/>
  <c r="F643" i="3"/>
  <c r="C643" i="3"/>
  <c r="G659" i="3"/>
  <c r="E659" i="3"/>
  <c r="J659" i="3"/>
  <c r="C659" i="3"/>
  <c r="I659" i="3"/>
  <c r="L659" i="3"/>
  <c r="M659" i="3"/>
  <c r="F659" i="3"/>
  <c r="K659" i="3"/>
  <c r="D659" i="3"/>
  <c r="I651" i="3"/>
  <c r="M613" i="3"/>
  <c r="L613" i="3"/>
  <c r="D613" i="3"/>
  <c r="I613" i="3"/>
  <c r="G613" i="3"/>
  <c r="K613" i="3"/>
  <c r="F613" i="3"/>
  <c r="J613" i="3"/>
  <c r="E613" i="3"/>
  <c r="C613" i="3"/>
  <c r="L614" i="3"/>
  <c r="M614" i="3"/>
  <c r="D614" i="3"/>
  <c r="G614" i="3"/>
  <c r="K614" i="3"/>
  <c r="E614" i="3"/>
  <c r="J614" i="3"/>
  <c r="C614" i="3"/>
  <c r="I614" i="3"/>
  <c r="F614" i="3"/>
  <c r="D615" i="3"/>
  <c r="C615" i="3"/>
  <c r="L615" i="3"/>
  <c r="J615" i="3"/>
  <c r="E615" i="3"/>
  <c r="M615" i="3"/>
  <c r="F615" i="3"/>
  <c r="I615" i="3"/>
  <c r="K615" i="3"/>
  <c r="G615" i="3"/>
  <c r="J612" i="3"/>
  <c r="C612" i="3"/>
  <c r="M612" i="3"/>
  <c r="L612" i="3"/>
  <c r="I612" i="3"/>
  <c r="K612" i="3"/>
  <c r="D612" i="3"/>
  <c r="E612" i="3"/>
  <c r="F612" i="3"/>
  <c r="G612" i="3"/>
  <c r="D617" i="3"/>
  <c r="C617" i="3"/>
  <c r="E617" i="3"/>
  <c r="K617" i="3"/>
  <c r="L617" i="3"/>
  <c r="M617" i="3"/>
  <c r="J617" i="3"/>
  <c r="I617" i="3"/>
  <c r="F617" i="3"/>
  <c r="G617" i="3"/>
  <c r="M618" i="3"/>
  <c r="I618" i="3"/>
  <c r="E619" i="3"/>
  <c r="G619" i="3"/>
  <c r="M619" i="3"/>
  <c r="K619" i="3"/>
  <c r="L619" i="3"/>
  <c r="F619" i="3"/>
  <c r="G616" i="3"/>
  <c r="E616" i="3"/>
  <c r="M616" i="3"/>
  <c r="D616" i="3"/>
  <c r="L616" i="3"/>
  <c r="C616" i="3"/>
  <c r="K616" i="3"/>
  <c r="I616" i="3"/>
  <c r="F616" i="3"/>
  <c r="F605" i="3"/>
  <c r="J605" i="3"/>
  <c r="D605" i="3"/>
  <c r="E605" i="3"/>
  <c r="G605" i="3"/>
  <c r="I605" i="3"/>
  <c r="L605" i="3"/>
  <c r="K605" i="3"/>
  <c r="C605" i="3"/>
  <c r="M605" i="3"/>
  <c r="G621" i="3"/>
  <c r="C621" i="3"/>
  <c r="L621" i="3"/>
  <c r="K621" i="3"/>
  <c r="D621" i="3"/>
  <c r="E621" i="3"/>
  <c r="F621" i="3"/>
  <c r="J621" i="3"/>
  <c r="M621" i="3"/>
  <c r="I621" i="3"/>
  <c r="G606" i="3"/>
  <c r="I606" i="3"/>
  <c r="E606" i="3"/>
  <c r="C606" i="3"/>
  <c r="J606" i="3"/>
  <c r="F606" i="3"/>
  <c r="L606" i="3"/>
  <c r="K606" i="3"/>
  <c r="D606" i="3"/>
  <c r="M606" i="3"/>
  <c r="K622" i="3"/>
  <c r="M622" i="3"/>
  <c r="G622" i="3"/>
  <c r="E622" i="3"/>
  <c r="C622" i="3"/>
  <c r="I622" i="3"/>
  <c r="J622" i="3"/>
  <c r="L622" i="3"/>
  <c r="F622" i="3"/>
  <c r="D622" i="3"/>
  <c r="M607" i="3"/>
  <c r="C607" i="3"/>
  <c r="L607" i="3"/>
  <c r="G607" i="3"/>
  <c r="J607" i="3"/>
  <c r="K607" i="3"/>
  <c r="E607" i="3"/>
  <c r="I607" i="3"/>
  <c r="D607" i="3"/>
  <c r="F607" i="3"/>
  <c r="I623" i="3"/>
  <c r="C623" i="3"/>
  <c r="F623" i="3"/>
  <c r="D623" i="3"/>
  <c r="G623" i="3"/>
  <c r="L623" i="3"/>
  <c r="J623" i="3"/>
  <c r="E623" i="3"/>
  <c r="K623" i="3"/>
  <c r="M623" i="3"/>
  <c r="K604" i="3"/>
  <c r="C604" i="3"/>
  <c r="I604" i="3"/>
  <c r="D604" i="3"/>
  <c r="F604" i="3"/>
  <c r="E604" i="3"/>
  <c r="B628" i="3"/>
  <c r="B630" i="3" s="1"/>
  <c r="M604" i="3"/>
  <c r="G604" i="3"/>
  <c r="J604" i="3"/>
  <c r="L604" i="3"/>
  <c r="J620" i="3"/>
  <c r="I620" i="3"/>
  <c r="D620" i="3"/>
  <c r="F620" i="3"/>
  <c r="K620" i="3"/>
  <c r="L620" i="3"/>
  <c r="M620" i="3"/>
  <c r="C620" i="3"/>
  <c r="G620" i="3"/>
  <c r="E620" i="3"/>
  <c r="E609" i="3"/>
  <c r="C609" i="3"/>
  <c r="K609" i="3"/>
  <c r="J609" i="3"/>
  <c r="I609" i="3"/>
  <c r="F609" i="3"/>
  <c r="D609" i="3"/>
  <c r="M609" i="3"/>
  <c r="L609" i="3"/>
  <c r="E625" i="3"/>
  <c r="D625" i="3"/>
  <c r="M625" i="3"/>
  <c r="G625" i="3"/>
  <c r="J625" i="3"/>
  <c r="G610" i="3"/>
  <c r="K610" i="3"/>
  <c r="D610" i="3"/>
  <c r="F610" i="3"/>
  <c r="M610" i="3"/>
  <c r="J610" i="3"/>
  <c r="L610" i="3"/>
  <c r="E610" i="3"/>
  <c r="C610" i="3"/>
  <c r="I610" i="3"/>
  <c r="F626" i="3"/>
  <c r="M626" i="3"/>
  <c r="E626" i="3"/>
  <c r="I626" i="3"/>
  <c r="L626" i="3"/>
  <c r="C626" i="3"/>
  <c r="J626" i="3"/>
  <c r="K626" i="3"/>
  <c r="D626" i="3"/>
  <c r="G626" i="3"/>
  <c r="E611" i="3"/>
  <c r="D611" i="3"/>
  <c r="J627" i="3"/>
  <c r="E627" i="3"/>
  <c r="M627" i="3"/>
  <c r="D627" i="3"/>
  <c r="F627" i="3"/>
  <c r="C627" i="3"/>
  <c r="I627" i="3"/>
  <c r="L627" i="3"/>
  <c r="K627" i="3"/>
  <c r="G627" i="3"/>
  <c r="E608" i="3"/>
  <c r="C608" i="3"/>
  <c r="D608" i="3"/>
  <c r="G608" i="3"/>
  <c r="E624" i="3"/>
  <c r="C624" i="3"/>
  <c r="K624" i="3"/>
  <c r="F624" i="3"/>
  <c r="M624" i="3"/>
  <c r="J624" i="3"/>
  <c r="L624" i="3"/>
  <c r="D624" i="3"/>
  <c r="G624" i="3"/>
  <c r="I624" i="3"/>
  <c r="J616" i="3"/>
  <c r="B595" i="3"/>
  <c r="B597" i="3" s="1"/>
  <c r="H595" i="3"/>
  <c r="H597" i="3" s="1"/>
  <c r="A670" i="3"/>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C667" i="3"/>
  <c r="D667" i="3" s="1"/>
  <c r="E667" i="3" s="1"/>
  <c r="F667" i="3" s="1"/>
  <c r="G667" i="3" s="1"/>
  <c r="H667" i="3" s="1"/>
  <c r="I667" i="3" s="1"/>
  <c r="J667" i="3" s="1"/>
  <c r="K667" i="3" s="1"/>
  <c r="L667" i="3" s="1"/>
  <c r="M667" i="3" s="1"/>
  <c r="A539" i="3"/>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C536" i="3"/>
  <c r="D536" i="3" s="1"/>
  <c r="E536" i="3" s="1"/>
  <c r="F536" i="3" s="1"/>
  <c r="G536" i="3" s="1"/>
  <c r="H536" i="3" s="1"/>
  <c r="I536" i="3" s="1"/>
  <c r="J536" i="3" s="1"/>
  <c r="K536" i="3" s="1"/>
  <c r="L536" i="3" s="1"/>
  <c r="M536" i="3" s="1"/>
  <c r="A506" i="3"/>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C503" i="3"/>
  <c r="D503" i="3" s="1"/>
  <c r="E503" i="3" s="1"/>
  <c r="F503" i="3" s="1"/>
  <c r="G503" i="3" s="1"/>
  <c r="H503" i="3" s="1"/>
  <c r="I503" i="3" s="1"/>
  <c r="J503" i="3" s="1"/>
  <c r="K503" i="3" s="1"/>
  <c r="L503" i="3" s="1"/>
  <c r="M503" i="3" s="1"/>
  <c r="A473" i="3"/>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C470" i="3"/>
  <c r="D470" i="3" s="1"/>
  <c r="E470" i="3" s="1"/>
  <c r="F470" i="3" s="1"/>
  <c r="G470" i="3" s="1"/>
  <c r="H470" i="3" s="1"/>
  <c r="I470" i="3" s="1"/>
  <c r="J470" i="3" s="1"/>
  <c r="K470" i="3" s="1"/>
  <c r="L470" i="3" s="1"/>
  <c r="M470" i="3" s="1"/>
  <c r="A440" i="3"/>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C437" i="3"/>
  <c r="D437" i="3" s="1"/>
  <c r="E437" i="3" s="1"/>
  <c r="F437" i="3" s="1"/>
  <c r="G437" i="3" s="1"/>
  <c r="H437" i="3" s="1"/>
  <c r="I437" i="3" s="1"/>
  <c r="J437" i="3" s="1"/>
  <c r="K437" i="3" s="1"/>
  <c r="L437" i="3" s="1"/>
  <c r="M437" i="3" s="1"/>
  <c r="A407" i="3"/>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C404" i="3"/>
  <c r="D404" i="3" s="1"/>
  <c r="E404" i="3" s="1"/>
  <c r="F404" i="3" s="1"/>
  <c r="G404" i="3" s="1"/>
  <c r="H404" i="3" s="1"/>
  <c r="I404" i="3" s="1"/>
  <c r="J404" i="3" s="1"/>
  <c r="K404" i="3" s="1"/>
  <c r="L404" i="3" s="1"/>
  <c r="M404" i="3" s="1"/>
  <c r="A374" i="3"/>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C371" i="3"/>
  <c r="D371" i="3" s="1"/>
  <c r="E371" i="3" s="1"/>
  <c r="F371" i="3" s="1"/>
  <c r="G371" i="3" s="1"/>
  <c r="H371" i="3" s="1"/>
  <c r="I371" i="3" s="1"/>
  <c r="J371" i="3" s="1"/>
  <c r="K371" i="3" s="1"/>
  <c r="L371" i="3" s="1"/>
  <c r="M371" i="3" s="1"/>
  <c r="A341" i="3"/>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C338" i="3"/>
  <c r="D338" i="3" s="1"/>
  <c r="E338" i="3" s="1"/>
  <c r="F338" i="3" s="1"/>
  <c r="G338" i="3" s="1"/>
  <c r="H338" i="3" s="1"/>
  <c r="I338" i="3" s="1"/>
  <c r="J338" i="3" s="1"/>
  <c r="K338" i="3" s="1"/>
  <c r="L338" i="3" s="1"/>
  <c r="M338" i="3" s="1"/>
  <c r="A308" i="3"/>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C305" i="3"/>
  <c r="D305" i="3" s="1"/>
  <c r="E305" i="3" s="1"/>
  <c r="F305" i="3" s="1"/>
  <c r="G305" i="3" s="1"/>
  <c r="H305" i="3" s="1"/>
  <c r="I305" i="3" s="1"/>
  <c r="J305" i="3" s="1"/>
  <c r="K305" i="3" s="1"/>
  <c r="L305" i="3" s="1"/>
  <c r="M305" i="3" s="1"/>
  <c r="A275" i="3"/>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C272" i="3"/>
  <c r="D272" i="3" s="1"/>
  <c r="E272" i="3" s="1"/>
  <c r="F272" i="3" s="1"/>
  <c r="G272" i="3" s="1"/>
  <c r="H272" i="3" s="1"/>
  <c r="I272" i="3" s="1"/>
  <c r="J272" i="3" s="1"/>
  <c r="K272" i="3" s="1"/>
  <c r="L272" i="3" s="1"/>
  <c r="M272" i="3" s="1"/>
  <c r="A210" i="3"/>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C207" i="3"/>
  <c r="D207" i="3" s="1"/>
  <c r="E207" i="3" s="1"/>
  <c r="F207" i="3" s="1"/>
  <c r="G207" i="3" s="1"/>
  <c r="H207" i="3" s="1"/>
  <c r="I207" i="3" s="1"/>
  <c r="J207" i="3" s="1"/>
  <c r="K207" i="3" s="1"/>
  <c r="L207" i="3" s="1"/>
  <c r="M207" i="3" s="1"/>
  <c r="A176" i="3"/>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C173" i="3"/>
  <c r="D173" i="3" s="1"/>
  <c r="E173" i="3" s="1"/>
  <c r="F173" i="3" s="1"/>
  <c r="G173" i="3" s="1"/>
  <c r="H173" i="3" s="1"/>
  <c r="I173" i="3" s="1"/>
  <c r="J173" i="3" s="1"/>
  <c r="K173" i="3" s="1"/>
  <c r="L173" i="3" s="1"/>
  <c r="M173" i="3" s="1"/>
  <c r="A143" i="3"/>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C140" i="3"/>
  <c r="D140" i="3" s="1"/>
  <c r="E140" i="3" s="1"/>
  <c r="F140" i="3" s="1"/>
  <c r="G140" i="3" s="1"/>
  <c r="H140" i="3" s="1"/>
  <c r="I140" i="3" s="1"/>
  <c r="J140" i="3" s="1"/>
  <c r="K140" i="3" s="1"/>
  <c r="L140" i="3" s="1"/>
  <c r="M140" i="3" s="1"/>
  <c r="A110" i="3"/>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C107" i="3"/>
  <c r="D107" i="3" s="1"/>
  <c r="E107" i="3" s="1"/>
  <c r="F107" i="3" s="1"/>
  <c r="G107" i="3" s="1"/>
  <c r="H107" i="3" s="1"/>
  <c r="I107" i="3" s="1"/>
  <c r="J107" i="3" s="1"/>
  <c r="K107" i="3" s="1"/>
  <c r="L107" i="3" s="1"/>
  <c r="M107" i="3" s="1"/>
  <c r="A76" i="3"/>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C73" i="3"/>
  <c r="D73" i="3" s="1"/>
  <c r="E73" i="3" s="1"/>
  <c r="F73" i="3" s="1"/>
  <c r="G73" i="3" s="1"/>
  <c r="H73" i="3" s="1"/>
  <c r="I73" i="3" s="1"/>
  <c r="J73" i="3" s="1"/>
  <c r="K73" i="3" s="1"/>
  <c r="L73" i="3" s="1"/>
  <c r="M73" i="3" s="1"/>
  <c r="M36" i="3"/>
  <c r="L36" i="3"/>
  <c r="K36" i="3"/>
  <c r="J36" i="3"/>
  <c r="I36" i="3"/>
  <c r="H36" i="3"/>
  <c r="G36" i="3"/>
  <c r="F36" i="3"/>
  <c r="E36" i="3"/>
  <c r="D36" i="3"/>
  <c r="C36" i="3"/>
  <c r="B36" i="3"/>
  <c r="N5" i="5"/>
  <c r="M5" i="5"/>
  <c r="L5" i="5"/>
  <c r="K5" i="5"/>
  <c r="J5" i="5"/>
  <c r="I5" i="5"/>
  <c r="H5" i="5"/>
  <c r="G5" i="5"/>
  <c r="F5" i="5"/>
  <c r="E5" i="5"/>
  <c r="D5" i="5"/>
  <c r="C5" i="5"/>
  <c r="K611" i="3" l="1"/>
  <c r="L618" i="3"/>
  <c r="L608" i="3"/>
  <c r="M608" i="3"/>
  <c r="F608" i="3"/>
  <c r="L611" i="3"/>
  <c r="I611" i="3"/>
  <c r="F611" i="3"/>
  <c r="I625" i="3"/>
  <c r="I628" i="3" s="1"/>
  <c r="I630" i="3" s="1"/>
  <c r="F625" i="3"/>
  <c r="D619" i="3"/>
  <c r="J619" i="3"/>
  <c r="C618" i="3"/>
  <c r="J618" i="3"/>
  <c r="F618" i="3"/>
  <c r="H628" i="3"/>
  <c r="H630" i="3" s="1"/>
  <c r="C611" i="3"/>
  <c r="K618" i="3"/>
  <c r="J608" i="3"/>
  <c r="K608" i="3"/>
  <c r="J611" i="3"/>
  <c r="G611" i="3"/>
  <c r="C625" i="3"/>
  <c r="K625" i="3"/>
  <c r="C619" i="3"/>
  <c r="E618" i="3"/>
  <c r="D618" i="3"/>
  <c r="D628" i="3" s="1"/>
  <c r="D630" i="3" s="1"/>
  <c r="F661" i="3"/>
  <c r="F663" i="3" s="1"/>
  <c r="E661" i="3"/>
  <c r="E663" i="3" s="1"/>
  <c r="L661" i="3"/>
  <c r="L663" i="3" s="1"/>
  <c r="C661" i="3"/>
  <c r="C663" i="3" s="1"/>
  <c r="J661" i="3"/>
  <c r="J663" i="3" s="1"/>
  <c r="G661" i="3"/>
  <c r="G663" i="3" s="1"/>
  <c r="K661" i="3"/>
  <c r="K663" i="3" s="1"/>
  <c r="D661" i="3"/>
  <c r="D663" i="3" s="1"/>
  <c r="M661" i="3"/>
  <c r="M663" i="3" s="1"/>
  <c r="I661" i="3"/>
  <c r="I663" i="3" s="1"/>
  <c r="L628" i="3"/>
  <c r="L630" i="3" s="1"/>
  <c r="J628" i="3"/>
  <c r="J630" i="3" s="1"/>
  <c r="E628" i="3"/>
  <c r="E630" i="3" s="1"/>
  <c r="M628" i="3"/>
  <c r="M630" i="3" s="1"/>
  <c r="G628" i="3"/>
  <c r="G630" i="3" s="1"/>
  <c r="G595" i="3"/>
  <c r="G597" i="3" s="1"/>
  <c r="C595" i="3"/>
  <c r="C597" i="3" s="1"/>
  <c r="F595" i="3"/>
  <c r="F597" i="3" s="1"/>
  <c r="J595" i="3"/>
  <c r="J597" i="3" s="1"/>
  <c r="E595" i="3"/>
  <c r="E597" i="3" s="1"/>
  <c r="D595" i="3"/>
  <c r="D597" i="3" s="1"/>
  <c r="K595" i="3"/>
  <c r="K597" i="3" s="1"/>
  <c r="I595" i="3"/>
  <c r="I597" i="3" s="1"/>
  <c r="M595" i="3"/>
  <c r="M597" i="3" s="1"/>
  <c r="L595" i="3"/>
  <c r="L597" i="3" s="1"/>
  <c r="N36" i="3"/>
  <c r="E39" i="2"/>
  <c r="E38" i="2"/>
  <c r="E37" i="2"/>
  <c r="E36" i="2"/>
  <c r="E35" i="2"/>
  <c r="E34" i="2"/>
  <c r="E33" i="2"/>
  <c r="E32" i="2"/>
  <c r="E31" i="2"/>
  <c r="E30" i="2"/>
  <c r="E29" i="2"/>
  <c r="E28" i="2"/>
  <c r="E27" i="2"/>
  <c r="E26" i="2"/>
  <c r="E25" i="2"/>
  <c r="E24" i="2"/>
  <c r="E23" i="2"/>
  <c r="E18" i="2"/>
  <c r="E17" i="2"/>
  <c r="E16" i="2"/>
  <c r="E15" i="2"/>
  <c r="E14" i="2"/>
  <c r="E13" i="2"/>
  <c r="E12" i="2"/>
  <c r="E11" i="2"/>
  <c r="E10" i="2"/>
  <c r="E9" i="2"/>
  <c r="E8" i="2"/>
  <c r="E7" i="2"/>
  <c r="E6" i="2"/>
  <c r="K628" i="3" l="1"/>
  <c r="K630" i="3" s="1"/>
  <c r="C628" i="3"/>
  <c r="C630" i="3" s="1"/>
  <c r="F628" i="3"/>
  <c r="F630" i="3" s="1"/>
  <c r="N663" i="3"/>
  <c r="N630" i="3"/>
  <c r="N597" i="3"/>
  <c r="D23" i="4" s="1"/>
  <c r="D23" i="5" s="1"/>
  <c r="M23" i="4"/>
  <c r="M23" i="5" s="1"/>
  <c r="H266" i="3"/>
  <c r="H268" i="3" s="1"/>
  <c r="B266" i="3"/>
  <c r="B268" i="3" s="1"/>
  <c r="G199" i="3"/>
  <c r="G201" i="3" s="1"/>
  <c r="C7" i="3"/>
  <c r="D7" i="3" s="1"/>
  <c r="E7" i="3" s="1"/>
  <c r="F7" i="3" s="1"/>
  <c r="G7" i="3" s="1"/>
  <c r="H7" i="3" s="1"/>
  <c r="I7" i="3" s="1"/>
  <c r="J7" i="3" s="1"/>
  <c r="K7" i="3" s="1"/>
  <c r="L7" i="3" s="1"/>
  <c r="M7" i="3" s="1"/>
  <c r="F23" i="4" l="1"/>
  <c r="F23" i="5" s="1"/>
  <c r="N23" i="4"/>
  <c r="N23" i="5" s="1"/>
  <c r="H23" i="4"/>
  <c r="H23" i="5" s="1"/>
  <c r="E23" i="4"/>
  <c r="E23" i="5" s="1"/>
  <c r="J23" i="4"/>
  <c r="J23" i="5" s="1"/>
  <c r="V33" i="11"/>
  <c r="V35" i="11" s="1"/>
  <c r="U33" i="11"/>
  <c r="U35" i="11" s="1"/>
  <c r="I23" i="4"/>
  <c r="C23" i="4"/>
  <c r="C23" i="5" s="1"/>
  <c r="L23" i="4"/>
  <c r="L23" i="5" s="1"/>
  <c r="G23" i="4"/>
  <c r="G23" i="5" s="1"/>
  <c r="K23" i="4"/>
  <c r="K23" i="5" s="1"/>
  <c r="H233" i="3"/>
  <c r="H235" i="3" s="1"/>
  <c r="B199" i="3"/>
  <c r="B201" i="3" s="1"/>
  <c r="H199" i="3"/>
  <c r="H201" i="3" s="1"/>
  <c r="B233" i="3"/>
  <c r="B235" i="3" s="1"/>
  <c r="J266" i="3"/>
  <c r="J268" i="3" s="1"/>
  <c r="F266" i="3"/>
  <c r="F268" i="3" s="1"/>
  <c r="E266" i="3"/>
  <c r="E268" i="3" s="1"/>
  <c r="M266" i="3"/>
  <c r="M268" i="3" s="1"/>
  <c r="I266" i="3"/>
  <c r="I268" i="3" s="1"/>
  <c r="L266" i="3"/>
  <c r="L268" i="3" s="1"/>
  <c r="C266" i="3"/>
  <c r="C268" i="3" s="1"/>
  <c r="G233" i="3"/>
  <c r="G235" i="3" s="1"/>
  <c r="D266" i="3"/>
  <c r="D268" i="3" s="1"/>
  <c r="G266" i="3"/>
  <c r="G268" i="3" s="1"/>
  <c r="K266" i="3"/>
  <c r="K268" i="3" s="1"/>
  <c r="H300" i="3"/>
  <c r="H331" i="3"/>
  <c r="H333" i="3" s="1"/>
  <c r="H99" i="3"/>
  <c r="H101" i="3" s="1"/>
  <c r="H496" i="3"/>
  <c r="H498" i="3" s="1"/>
  <c r="H166" i="3"/>
  <c r="H168" i="3" s="1"/>
  <c r="H397" i="3"/>
  <c r="H399" i="3" s="1"/>
  <c r="B562" i="3"/>
  <c r="B564" i="3" s="1"/>
  <c r="H562" i="3"/>
  <c r="H564" i="3" s="1"/>
  <c r="H463" i="3"/>
  <c r="H465" i="3" s="1"/>
  <c r="H364" i="3"/>
  <c r="H366" i="3" s="1"/>
  <c r="H133" i="3"/>
  <c r="H135" i="3" s="1"/>
  <c r="B166" i="3"/>
  <c r="B168" i="3" s="1"/>
  <c r="B300" i="3"/>
  <c r="B331" i="3"/>
  <c r="B333" i="3" s="1"/>
  <c r="B99" i="3"/>
  <c r="B101" i="3" s="1"/>
  <c r="B463" i="3"/>
  <c r="B465" i="3" s="1"/>
  <c r="B397" i="3"/>
  <c r="B399" i="3" s="1"/>
  <c r="B496" i="3"/>
  <c r="B498" i="3" s="1"/>
  <c r="B364" i="3"/>
  <c r="B366" i="3" s="1"/>
  <c r="B133" i="3"/>
  <c r="B135" i="3" s="1"/>
  <c r="B529" i="3"/>
  <c r="B531" i="3" s="1"/>
  <c r="H529" i="3"/>
  <c r="H531" i="3" s="1"/>
  <c r="I199" i="3"/>
  <c r="I201" i="3" s="1"/>
  <c r="F199" i="3"/>
  <c r="F201" i="3" s="1"/>
  <c r="J199" i="3"/>
  <c r="J201" i="3" s="1"/>
  <c r="I23" i="5" l="1"/>
  <c r="T33" i="11" s="1"/>
  <c r="T35" i="11" s="1"/>
  <c r="U42" i="11"/>
  <c r="U47" i="11"/>
  <c r="U56" i="11"/>
  <c r="U58" i="11"/>
  <c r="U51" i="11"/>
  <c r="U53" i="11"/>
  <c r="U52" i="11"/>
  <c r="U48" i="11"/>
  <c r="U40" i="11"/>
  <c r="U39" i="11"/>
  <c r="U49" i="11"/>
  <c r="U59" i="11"/>
  <c r="U55" i="11"/>
  <c r="U54" i="11"/>
  <c r="U61" i="11"/>
  <c r="U45" i="11"/>
  <c r="U43" i="11"/>
  <c r="U62" i="11"/>
  <c r="U44" i="11"/>
  <c r="U60" i="11"/>
  <c r="U57" i="11"/>
  <c r="U41" i="11"/>
  <c r="U50" i="11"/>
  <c r="U46" i="11"/>
  <c r="V61" i="11"/>
  <c r="V45" i="11"/>
  <c r="V51" i="11"/>
  <c r="V56" i="11"/>
  <c r="V40" i="11"/>
  <c r="V46" i="11"/>
  <c r="V57" i="11"/>
  <c r="V41" i="11"/>
  <c r="V47" i="11"/>
  <c r="V52" i="11"/>
  <c r="V62" i="11"/>
  <c r="V58" i="11"/>
  <c r="V53" i="11"/>
  <c r="V59" i="11"/>
  <c r="V43" i="11"/>
  <c r="V48" i="11"/>
  <c r="V54" i="11"/>
  <c r="V42" i="11"/>
  <c r="V39" i="11"/>
  <c r="V49" i="11"/>
  <c r="V55" i="11"/>
  <c r="V60" i="11"/>
  <c r="V44" i="11"/>
  <c r="V50" i="11"/>
  <c r="E693" i="3"/>
  <c r="E695" i="3" s="1"/>
  <c r="J693" i="3"/>
  <c r="J695" i="3" s="1"/>
  <c r="H693" i="3"/>
  <c r="H695" i="3" s="1"/>
  <c r="F693" i="3"/>
  <c r="F695" i="3" s="1"/>
  <c r="C693" i="3"/>
  <c r="C695" i="3" s="1"/>
  <c r="G693" i="3"/>
  <c r="G695" i="3" s="1"/>
  <c r="B693" i="3"/>
  <c r="B695" i="3" s="1"/>
  <c r="L693" i="3"/>
  <c r="L695" i="3" s="1"/>
  <c r="D693" i="3"/>
  <c r="D695" i="3" s="1"/>
  <c r="O23" i="4"/>
  <c r="B430" i="3"/>
  <c r="B432" i="3" s="1"/>
  <c r="J430" i="3"/>
  <c r="J432" i="3" s="1"/>
  <c r="H430" i="3"/>
  <c r="H432" i="3" s="1"/>
  <c r="F430" i="3"/>
  <c r="F432" i="3" s="1"/>
  <c r="D430" i="3"/>
  <c r="D432" i="3" s="1"/>
  <c r="E430" i="3"/>
  <c r="E432" i="3" s="1"/>
  <c r="I430" i="3"/>
  <c r="I432" i="3" s="1"/>
  <c r="L331" i="3"/>
  <c r="L333" i="3" s="1"/>
  <c r="D331" i="3"/>
  <c r="D333" i="3" s="1"/>
  <c r="C331" i="3"/>
  <c r="C333" i="3" s="1"/>
  <c r="E331" i="3"/>
  <c r="E333" i="3" s="1"/>
  <c r="M331" i="3"/>
  <c r="M333" i="3" s="1"/>
  <c r="K331" i="3"/>
  <c r="K333" i="3" s="1"/>
  <c r="I233" i="3"/>
  <c r="I235" i="3" s="1"/>
  <c r="M397" i="3"/>
  <c r="M399" i="3" s="1"/>
  <c r="M233" i="3"/>
  <c r="M235" i="3" s="1"/>
  <c r="L233" i="3"/>
  <c r="L235" i="3" s="1"/>
  <c r="K199" i="3"/>
  <c r="K201" i="3" s="1"/>
  <c r="F233" i="3"/>
  <c r="F235" i="3" s="1"/>
  <c r="M199" i="3"/>
  <c r="M201" i="3" s="1"/>
  <c r="E233" i="3"/>
  <c r="E235" i="3" s="1"/>
  <c r="N268" i="3"/>
  <c r="J233" i="3"/>
  <c r="J235" i="3" s="1"/>
  <c r="C233" i="3"/>
  <c r="C235" i="3" s="1"/>
  <c r="C199" i="3"/>
  <c r="C201" i="3" s="1"/>
  <c r="K233" i="3"/>
  <c r="K235" i="3" s="1"/>
  <c r="D199" i="3"/>
  <c r="D201" i="3" s="1"/>
  <c r="E199" i="3"/>
  <c r="E201" i="3" s="1"/>
  <c r="D233" i="3"/>
  <c r="D235" i="3" s="1"/>
  <c r="L199" i="3"/>
  <c r="L201" i="3" s="1"/>
  <c r="E364" i="3"/>
  <c r="E366" i="3" s="1"/>
  <c r="L364" i="3"/>
  <c r="L366" i="3" s="1"/>
  <c r="C364" i="3"/>
  <c r="C366" i="3" s="1"/>
  <c r="G133" i="3"/>
  <c r="G135" i="3" s="1"/>
  <c r="I133" i="3"/>
  <c r="I135" i="3" s="1"/>
  <c r="L496" i="3"/>
  <c r="L498" i="3" s="1"/>
  <c r="G397" i="3"/>
  <c r="G399" i="3" s="1"/>
  <c r="I463" i="3"/>
  <c r="I465" i="3" s="1"/>
  <c r="M463" i="3"/>
  <c r="M465" i="3" s="1"/>
  <c r="E463" i="3"/>
  <c r="E465" i="3" s="1"/>
  <c r="M99" i="3"/>
  <c r="M101" i="3" s="1"/>
  <c r="E99" i="3"/>
  <c r="E101" i="3" s="1"/>
  <c r="G331" i="3"/>
  <c r="G333" i="3" s="1"/>
  <c r="D300" i="3"/>
  <c r="C300" i="3"/>
  <c r="M166" i="3"/>
  <c r="M168" i="3" s="1"/>
  <c r="E166" i="3"/>
  <c r="E168" i="3" s="1"/>
  <c r="L166" i="3"/>
  <c r="L168" i="3" s="1"/>
  <c r="G562" i="3"/>
  <c r="G564" i="3" s="1"/>
  <c r="F562" i="3"/>
  <c r="F564" i="3" s="1"/>
  <c r="K430" i="3"/>
  <c r="K432" i="3" s="1"/>
  <c r="D133" i="3"/>
  <c r="D135" i="3" s="1"/>
  <c r="C133" i="3"/>
  <c r="C135" i="3" s="1"/>
  <c r="J133" i="3"/>
  <c r="J135" i="3" s="1"/>
  <c r="D364" i="3"/>
  <c r="D366" i="3" s="1"/>
  <c r="M364" i="3"/>
  <c r="M366" i="3" s="1"/>
  <c r="K496" i="3"/>
  <c r="K498" i="3" s="1"/>
  <c r="E496" i="3"/>
  <c r="E498" i="3" s="1"/>
  <c r="D397" i="3"/>
  <c r="D399" i="3" s="1"/>
  <c r="F397" i="3"/>
  <c r="F399" i="3" s="1"/>
  <c r="E397" i="3"/>
  <c r="E399" i="3" s="1"/>
  <c r="K693" i="3"/>
  <c r="K695" i="3" s="1"/>
  <c r="C463" i="3"/>
  <c r="C465" i="3" s="1"/>
  <c r="D463" i="3"/>
  <c r="D465" i="3" s="1"/>
  <c r="L463" i="3"/>
  <c r="L465" i="3" s="1"/>
  <c r="F99" i="3"/>
  <c r="F101" i="3" s="1"/>
  <c r="C99" i="3"/>
  <c r="C101" i="3" s="1"/>
  <c r="J331" i="3"/>
  <c r="J333" i="3" s="1"/>
  <c r="L300" i="3"/>
  <c r="G300" i="3"/>
  <c r="J300" i="3"/>
  <c r="I166" i="3"/>
  <c r="I168" i="3" s="1"/>
  <c r="L562" i="3"/>
  <c r="L564" i="3" s="1"/>
  <c r="C562" i="3"/>
  <c r="C564" i="3" s="1"/>
  <c r="J562" i="3"/>
  <c r="J564" i="3" s="1"/>
  <c r="L133" i="3"/>
  <c r="L135" i="3" s="1"/>
  <c r="M133" i="3"/>
  <c r="M135" i="3" s="1"/>
  <c r="F133" i="3"/>
  <c r="F135" i="3" s="1"/>
  <c r="I364" i="3"/>
  <c r="I366" i="3" s="1"/>
  <c r="C496" i="3"/>
  <c r="C498" i="3" s="1"/>
  <c r="I496" i="3"/>
  <c r="I498" i="3" s="1"/>
  <c r="F496" i="3"/>
  <c r="F498" i="3" s="1"/>
  <c r="L397" i="3"/>
  <c r="L399" i="3" s="1"/>
  <c r="J397" i="3"/>
  <c r="J399" i="3" s="1"/>
  <c r="I397" i="3"/>
  <c r="I399" i="3" s="1"/>
  <c r="I693" i="3"/>
  <c r="I695" i="3" s="1"/>
  <c r="K463" i="3"/>
  <c r="K465" i="3" s="1"/>
  <c r="D99" i="3"/>
  <c r="D101" i="3" s="1"/>
  <c r="L99" i="3"/>
  <c r="L101" i="3" s="1"/>
  <c r="G99" i="3"/>
  <c r="G101" i="3" s="1"/>
  <c r="F331" i="3"/>
  <c r="F333" i="3" s="1"/>
  <c r="I300" i="3"/>
  <c r="E300" i="3"/>
  <c r="F166" i="3"/>
  <c r="F168" i="3" s="1"/>
  <c r="C166" i="3"/>
  <c r="C168" i="3" s="1"/>
  <c r="J166" i="3"/>
  <c r="J168" i="3" s="1"/>
  <c r="D562" i="3"/>
  <c r="D564" i="3" s="1"/>
  <c r="I562" i="3"/>
  <c r="I564" i="3" s="1"/>
  <c r="J496" i="3"/>
  <c r="J498" i="3" s="1"/>
  <c r="K133" i="3"/>
  <c r="K135" i="3" s="1"/>
  <c r="E133" i="3"/>
  <c r="E135" i="3" s="1"/>
  <c r="G364" i="3"/>
  <c r="G366" i="3" s="1"/>
  <c r="K364" i="3"/>
  <c r="K366" i="3" s="1"/>
  <c r="J364" i="3"/>
  <c r="J366" i="3" s="1"/>
  <c r="D496" i="3"/>
  <c r="D498" i="3" s="1"/>
  <c r="G496" i="3"/>
  <c r="G498" i="3" s="1"/>
  <c r="M496" i="3"/>
  <c r="M498" i="3" s="1"/>
  <c r="K397" i="3"/>
  <c r="K399" i="3" s="1"/>
  <c r="C397" i="3"/>
  <c r="C399" i="3" s="1"/>
  <c r="M693" i="3"/>
  <c r="M695" i="3" s="1"/>
  <c r="G463" i="3"/>
  <c r="G465" i="3" s="1"/>
  <c r="F463" i="3"/>
  <c r="F465" i="3" s="1"/>
  <c r="J463" i="3"/>
  <c r="J465" i="3" s="1"/>
  <c r="I99" i="3"/>
  <c r="I101" i="3" s="1"/>
  <c r="K99" i="3"/>
  <c r="K101" i="3" s="1"/>
  <c r="J99" i="3"/>
  <c r="J101" i="3" s="1"/>
  <c r="I331" i="3"/>
  <c r="I333" i="3" s="1"/>
  <c r="K300" i="3"/>
  <c r="F300" i="3"/>
  <c r="M300" i="3"/>
  <c r="D166" i="3"/>
  <c r="D168" i="3" s="1"/>
  <c r="G166" i="3"/>
  <c r="G168" i="3" s="1"/>
  <c r="F364" i="3"/>
  <c r="F366" i="3" s="1"/>
  <c r="M562" i="3"/>
  <c r="M564" i="3" s="1"/>
  <c r="K562" i="3"/>
  <c r="K564" i="3" s="1"/>
  <c r="E562" i="3"/>
  <c r="E564" i="3" s="1"/>
  <c r="K166" i="3"/>
  <c r="K168" i="3" s="1"/>
  <c r="J529" i="3"/>
  <c r="J531" i="3" s="1"/>
  <c r="G529" i="3"/>
  <c r="G531" i="3" s="1"/>
  <c r="I529" i="3"/>
  <c r="I531" i="3" s="1"/>
  <c r="K529" i="3"/>
  <c r="K531" i="3" s="1"/>
  <c r="C529" i="3"/>
  <c r="C531" i="3" s="1"/>
  <c r="F529" i="3"/>
  <c r="F531" i="3" s="1"/>
  <c r="D529" i="3"/>
  <c r="D531" i="3" s="1"/>
  <c r="E529" i="3"/>
  <c r="E531" i="3" s="1"/>
  <c r="L529" i="3"/>
  <c r="L531" i="3" s="1"/>
  <c r="M529" i="3"/>
  <c r="M531" i="3" s="1"/>
  <c r="L5" i="4"/>
  <c r="M5" i="4"/>
  <c r="N5" i="4"/>
  <c r="D5" i="4"/>
  <c r="E5" i="4"/>
  <c r="F5" i="4"/>
  <c r="G5" i="4"/>
  <c r="H5" i="4"/>
  <c r="I5" i="4"/>
  <c r="J5" i="4"/>
  <c r="K5" i="4"/>
  <c r="C5" i="4"/>
  <c r="A43" i="3"/>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C40" i="3"/>
  <c r="D40" i="3" s="1"/>
  <c r="E40" i="3" s="1"/>
  <c r="F40" i="3" s="1"/>
  <c r="G40" i="3" s="1"/>
  <c r="H40" i="3" s="1"/>
  <c r="I40" i="3" s="1"/>
  <c r="J40" i="3" s="1"/>
  <c r="K40" i="3" s="1"/>
  <c r="L40" i="3" s="1"/>
  <c r="M40" i="3" s="1"/>
  <c r="A10" i="3"/>
  <c r="A11" i="3" s="1"/>
  <c r="A12" i="3" s="1"/>
  <c r="A13" i="3" s="1"/>
  <c r="A14" i="3" s="1"/>
  <c r="A15" i="3" s="1"/>
  <c r="A16" i="3" s="1"/>
  <c r="A17" i="3" s="1"/>
  <c r="A18" i="3" s="1"/>
  <c r="A19" i="3" s="1"/>
  <c r="A20" i="3" s="1"/>
  <c r="G6" i="1"/>
  <c r="G7" i="1"/>
  <c r="G8" i="1"/>
  <c r="G9" i="1"/>
  <c r="G10" i="1"/>
  <c r="G11" i="1"/>
  <c r="J32" i="2"/>
  <c r="J33" i="2" s="1"/>
  <c r="J31" i="2"/>
  <c r="J30" i="2"/>
  <c r="J29" i="2"/>
  <c r="J28" i="2"/>
  <c r="J27" i="2"/>
  <c r="J26" i="2"/>
  <c r="J25" i="2"/>
  <c r="J24" i="2"/>
  <c r="J13" i="2"/>
  <c r="J7" i="2"/>
  <c r="C40" i="2"/>
  <c r="J8" i="2"/>
  <c r="C19" i="2"/>
  <c r="J11" i="2"/>
  <c r="J10" i="2"/>
  <c r="J9" i="2"/>
  <c r="J12" i="2"/>
  <c r="J6" i="2"/>
  <c r="G5" i="1"/>
  <c r="G14" i="1"/>
  <c r="G15" i="1"/>
  <c r="G17" i="1"/>
  <c r="G18" i="1"/>
  <c r="G19" i="1"/>
  <c r="G21" i="1"/>
  <c r="G23" i="1"/>
  <c r="G35" i="1"/>
  <c r="O23" i="5" l="1"/>
  <c r="T41" i="11"/>
  <c r="T46" i="11"/>
  <c r="T47" i="11"/>
  <c r="T59" i="11"/>
  <c r="T44" i="11"/>
  <c r="T49" i="11"/>
  <c r="T48" i="11"/>
  <c r="T39" i="11"/>
  <c r="T54" i="11"/>
  <c r="T50" i="11"/>
  <c r="T51" i="11"/>
  <c r="T45" i="11"/>
  <c r="T55" i="11"/>
  <c r="T56" i="11"/>
  <c r="T61" i="11"/>
  <c r="T53" i="11"/>
  <c r="T58" i="11"/>
  <c r="T43" i="11"/>
  <c r="T57" i="11"/>
  <c r="T62" i="11"/>
  <c r="T40" i="11"/>
  <c r="T52" i="11"/>
  <c r="T60" i="11"/>
  <c r="T42" i="11"/>
  <c r="G24" i="1"/>
  <c r="V63" i="11"/>
  <c r="V65" i="11" s="1"/>
  <c r="U63" i="11"/>
  <c r="U65" i="11" s="1"/>
  <c r="P23" i="4"/>
  <c r="G430" i="3"/>
  <c r="G432" i="3" s="1"/>
  <c r="L430" i="3"/>
  <c r="L432" i="3" s="1"/>
  <c r="M430" i="3"/>
  <c r="M432" i="3" s="1"/>
  <c r="C430" i="3"/>
  <c r="C432" i="3" s="1"/>
  <c r="N235" i="3"/>
  <c r="N201" i="3"/>
  <c r="J33" i="11"/>
  <c r="J35" i="11" s="1"/>
  <c r="C11" i="4"/>
  <c r="C11" i="5" s="1"/>
  <c r="I11" i="4"/>
  <c r="N366" i="3"/>
  <c r="N16" i="4" s="1"/>
  <c r="N16" i="5" s="1"/>
  <c r="N333" i="3"/>
  <c r="H33" i="3"/>
  <c r="H35" i="3" s="1"/>
  <c r="N300" i="3"/>
  <c r="N168" i="3"/>
  <c r="M9" i="4" s="1"/>
  <c r="M9" i="5" s="1"/>
  <c r="N564" i="3"/>
  <c r="L22" i="4" s="1"/>
  <c r="L22" i="5" s="1"/>
  <c r="N695" i="3"/>
  <c r="F24" i="4" s="1"/>
  <c r="F24" i="5" s="1"/>
  <c r="N498" i="3"/>
  <c r="G20" i="4" s="1"/>
  <c r="G20" i="5" s="1"/>
  <c r="N101" i="3"/>
  <c r="N399" i="3"/>
  <c r="N465" i="3"/>
  <c r="K19" i="4" s="1"/>
  <c r="K19" i="5" s="1"/>
  <c r="L20" i="4"/>
  <c r="L20" i="5" s="1"/>
  <c r="N135" i="3"/>
  <c r="E8" i="4" s="1"/>
  <c r="E8" i="5" s="1"/>
  <c r="B33" i="3"/>
  <c r="B35" i="3" s="1"/>
  <c r="J9" i="4"/>
  <c r="J9" i="5" s="1"/>
  <c r="N531" i="3"/>
  <c r="F21" i="4" s="1"/>
  <c r="F21" i="5" s="1"/>
  <c r="K33" i="3"/>
  <c r="K35" i="3" s="1"/>
  <c r="G12" i="1"/>
  <c r="A21" i="3"/>
  <c r="A22" i="3" s="1"/>
  <c r="A23" i="3" s="1"/>
  <c r="A24" i="3" s="1"/>
  <c r="A25" i="3" s="1"/>
  <c r="A26" i="3" s="1"/>
  <c r="A27" i="3" s="1"/>
  <c r="A28" i="3" s="1"/>
  <c r="A29" i="3" s="1"/>
  <c r="A30" i="3" s="1"/>
  <c r="A31" i="3" s="1"/>
  <c r="A32" i="3" s="1"/>
  <c r="J14" i="2"/>
  <c r="T63" i="11" l="1"/>
  <c r="T65" i="11" s="1"/>
  <c r="I11" i="5"/>
  <c r="I33" i="11" s="1"/>
  <c r="I35" i="11" s="1"/>
  <c r="J39" i="11"/>
  <c r="J49" i="11"/>
  <c r="J58" i="11"/>
  <c r="J42" i="11"/>
  <c r="J47" i="11"/>
  <c r="J52" i="11"/>
  <c r="J61" i="11"/>
  <c r="J45" i="11"/>
  <c r="J54" i="11"/>
  <c r="J59" i="11"/>
  <c r="J43" i="11"/>
  <c r="J48" i="11"/>
  <c r="J57" i="11"/>
  <c r="J41" i="11"/>
  <c r="J50" i="11"/>
  <c r="J55" i="11"/>
  <c r="J60" i="11"/>
  <c r="J44" i="11"/>
  <c r="J53" i="11"/>
  <c r="J62" i="11"/>
  <c r="J46" i="11"/>
  <c r="J51" i="11"/>
  <c r="J56" i="11"/>
  <c r="J40" i="11"/>
  <c r="D11" i="4"/>
  <c r="D11" i="5" s="1"/>
  <c r="N432" i="3"/>
  <c r="H18" i="4" s="1"/>
  <c r="H18" i="5" s="1"/>
  <c r="K22" i="4"/>
  <c r="K22" i="5" s="1"/>
  <c r="E11" i="4"/>
  <c r="E11" i="5" s="1"/>
  <c r="F10" i="4"/>
  <c r="F10" i="5" s="1"/>
  <c r="K10" i="4"/>
  <c r="K10" i="5" s="1"/>
  <c r="H24" i="4"/>
  <c r="H24" i="5" s="1"/>
  <c r="H11" i="4"/>
  <c r="H11" i="5" s="1"/>
  <c r="K11" i="4"/>
  <c r="K11" i="5" s="1"/>
  <c r="L11" i="4"/>
  <c r="L11" i="5" s="1"/>
  <c r="C8" i="4"/>
  <c r="C8" i="5" s="1"/>
  <c r="D33" i="3"/>
  <c r="D35" i="3" s="1"/>
  <c r="L33" i="3"/>
  <c r="L35" i="3" s="1"/>
  <c r="E33" i="3"/>
  <c r="E35" i="3" s="1"/>
  <c r="M33" i="3"/>
  <c r="M35" i="3" s="1"/>
  <c r="C33" i="3"/>
  <c r="C35" i="3" s="1"/>
  <c r="N24" i="4"/>
  <c r="N24" i="5" s="1"/>
  <c r="G24" i="4"/>
  <c r="G24" i="5" s="1"/>
  <c r="M24" i="4"/>
  <c r="M24" i="5" s="1"/>
  <c r="J24" i="4"/>
  <c r="J24" i="5" s="1"/>
  <c r="D24" i="4"/>
  <c r="D24" i="5" s="1"/>
  <c r="K24" i="4"/>
  <c r="K24" i="5" s="1"/>
  <c r="H22" i="4"/>
  <c r="H22" i="5" s="1"/>
  <c r="M19" i="4"/>
  <c r="M19" i="5" s="1"/>
  <c r="L19" i="4"/>
  <c r="L19" i="5" s="1"/>
  <c r="D16" i="4"/>
  <c r="D16" i="5" s="1"/>
  <c r="C15" i="4"/>
  <c r="C15" i="5" s="1"/>
  <c r="E10" i="4"/>
  <c r="E10" i="5" s="1"/>
  <c r="C10" i="4"/>
  <c r="C10" i="5" s="1"/>
  <c r="L10" i="4"/>
  <c r="L10" i="5" s="1"/>
  <c r="G10" i="4"/>
  <c r="G10" i="5" s="1"/>
  <c r="I16" i="4"/>
  <c r="D10" i="4"/>
  <c r="D10" i="5" s="1"/>
  <c r="N10" i="4"/>
  <c r="N10" i="5" s="1"/>
  <c r="M10" i="4"/>
  <c r="M10" i="5" s="1"/>
  <c r="M11" i="4"/>
  <c r="M11" i="5" s="1"/>
  <c r="G11" i="4"/>
  <c r="G11" i="5" s="1"/>
  <c r="I10" i="4"/>
  <c r="J10" i="4"/>
  <c r="J10" i="5" s="1"/>
  <c r="J15" i="4"/>
  <c r="J15" i="5" s="1"/>
  <c r="H10" i="4"/>
  <c r="H10" i="5" s="1"/>
  <c r="J11" i="4"/>
  <c r="J11" i="5" s="1"/>
  <c r="N11" i="4"/>
  <c r="N11" i="5" s="1"/>
  <c r="F11" i="4"/>
  <c r="F11" i="5" s="1"/>
  <c r="G19" i="4"/>
  <c r="G19" i="5" s="1"/>
  <c r="D19" i="4"/>
  <c r="D19" i="5" s="1"/>
  <c r="E15" i="4"/>
  <c r="E15" i="5" s="1"/>
  <c r="K15" i="4"/>
  <c r="K15" i="5" s="1"/>
  <c r="J19" i="4"/>
  <c r="J19" i="5" s="1"/>
  <c r="N22" i="4"/>
  <c r="N22" i="5" s="1"/>
  <c r="N19" i="4"/>
  <c r="N19" i="5" s="1"/>
  <c r="M22" i="4"/>
  <c r="M22" i="5" s="1"/>
  <c r="E19" i="4"/>
  <c r="E19" i="5" s="1"/>
  <c r="M15" i="4"/>
  <c r="M15" i="5" s="1"/>
  <c r="H15" i="4"/>
  <c r="H15" i="5" s="1"/>
  <c r="K9" i="4"/>
  <c r="K9" i="5" s="1"/>
  <c r="F9" i="4"/>
  <c r="F9" i="5" s="1"/>
  <c r="I33" i="3"/>
  <c r="I35" i="3" s="1"/>
  <c r="K20" i="4"/>
  <c r="K20" i="5" s="1"/>
  <c r="F15" i="4"/>
  <c r="F15" i="5" s="1"/>
  <c r="G15" i="4"/>
  <c r="G15" i="5" s="1"/>
  <c r="L15" i="4"/>
  <c r="L15" i="5" s="1"/>
  <c r="J21" i="4"/>
  <c r="J21" i="5" s="1"/>
  <c r="J17" i="4"/>
  <c r="J17" i="5" s="1"/>
  <c r="L17" i="4"/>
  <c r="L17" i="5" s="1"/>
  <c r="F19" i="4"/>
  <c r="F19" i="5" s="1"/>
  <c r="M20" i="4"/>
  <c r="M20" i="5" s="1"/>
  <c r="H9" i="4"/>
  <c r="H9" i="5" s="1"/>
  <c r="L9" i="4"/>
  <c r="L9" i="5" s="1"/>
  <c r="M12" i="4"/>
  <c r="M12" i="5" s="1"/>
  <c r="I15" i="4"/>
  <c r="N15" i="4"/>
  <c r="N15" i="5" s="1"/>
  <c r="D15" i="4"/>
  <c r="D15" i="5" s="1"/>
  <c r="K8" i="4"/>
  <c r="K8" i="5" s="1"/>
  <c r="E20" i="4"/>
  <c r="E20" i="5" s="1"/>
  <c r="F22" i="4"/>
  <c r="F22" i="5" s="1"/>
  <c r="K16" i="4"/>
  <c r="K16" i="5" s="1"/>
  <c r="D8" i="4"/>
  <c r="D8" i="5" s="1"/>
  <c r="I8" i="4"/>
  <c r="M16" i="4"/>
  <c r="M16" i="5" s="1"/>
  <c r="C16" i="4"/>
  <c r="C16" i="5" s="1"/>
  <c r="H16" i="4"/>
  <c r="H16" i="5" s="1"/>
  <c r="D12" i="4"/>
  <c r="D12" i="5" s="1"/>
  <c r="J33" i="3"/>
  <c r="J35" i="3" s="1"/>
  <c r="F33" i="3"/>
  <c r="F35" i="3" s="1"/>
  <c r="H12" i="4"/>
  <c r="H12" i="5" s="1"/>
  <c r="K12" i="4"/>
  <c r="K12" i="5" s="1"/>
  <c r="H8" i="4"/>
  <c r="H8" i="5" s="1"/>
  <c r="F16" i="4"/>
  <c r="F16" i="5" s="1"/>
  <c r="G16" i="4"/>
  <c r="G16" i="5" s="1"/>
  <c r="L16" i="4"/>
  <c r="L16" i="5" s="1"/>
  <c r="H21" i="4"/>
  <c r="H21" i="5" s="1"/>
  <c r="L12" i="4"/>
  <c r="L12" i="5" s="1"/>
  <c r="F20" i="4"/>
  <c r="F20" i="5" s="1"/>
  <c r="G9" i="4"/>
  <c r="G9" i="5" s="1"/>
  <c r="G12" i="4"/>
  <c r="G12" i="5" s="1"/>
  <c r="J22" i="4"/>
  <c r="J22" i="5" s="1"/>
  <c r="N8" i="4"/>
  <c r="N8" i="5" s="1"/>
  <c r="E16" i="4"/>
  <c r="E16" i="5" s="1"/>
  <c r="J16" i="4"/>
  <c r="J16" i="5" s="1"/>
  <c r="M21" i="4"/>
  <c r="M21" i="5" s="1"/>
  <c r="L24" i="4"/>
  <c r="L24" i="5" s="1"/>
  <c r="J20" i="4"/>
  <c r="J20" i="5" s="1"/>
  <c r="N20" i="4"/>
  <c r="N20" i="5" s="1"/>
  <c r="G22" i="4"/>
  <c r="G22" i="5" s="1"/>
  <c r="E9" i="4"/>
  <c r="E9" i="5" s="1"/>
  <c r="E22" i="4"/>
  <c r="E22" i="5" s="1"/>
  <c r="D22" i="4"/>
  <c r="D22" i="5" s="1"/>
  <c r="G33" i="3"/>
  <c r="G35" i="3" s="1"/>
  <c r="E33" i="11"/>
  <c r="E35" i="11" s="1"/>
  <c r="C18" i="4"/>
  <c r="C18" i="5" s="1"/>
  <c r="I17" i="4"/>
  <c r="C17" i="4"/>
  <c r="C17" i="5" s="1"/>
  <c r="N17" i="4"/>
  <c r="N17" i="5" s="1"/>
  <c r="N18" i="4"/>
  <c r="N18" i="5" s="1"/>
  <c r="F8" i="4"/>
  <c r="F8" i="5" s="1"/>
  <c r="G8" i="4"/>
  <c r="G8" i="5" s="1"/>
  <c r="L8" i="4"/>
  <c r="L8" i="5" s="1"/>
  <c r="M8" i="4"/>
  <c r="M8" i="5" s="1"/>
  <c r="H17" i="4"/>
  <c r="H17" i="5" s="1"/>
  <c r="F17" i="4"/>
  <c r="F17" i="5" s="1"/>
  <c r="M17" i="4"/>
  <c r="M17" i="5" s="1"/>
  <c r="D17" i="4"/>
  <c r="D17" i="5" s="1"/>
  <c r="I20" i="4"/>
  <c r="C20" i="4"/>
  <c r="C20" i="5" s="1"/>
  <c r="D20" i="4"/>
  <c r="D20" i="5" s="1"/>
  <c r="I9" i="4"/>
  <c r="C9" i="4"/>
  <c r="C9" i="5" s="1"/>
  <c r="I12" i="4"/>
  <c r="C12" i="4"/>
  <c r="C12" i="5" s="1"/>
  <c r="J8" i="4"/>
  <c r="J8" i="5" s="1"/>
  <c r="I21" i="4"/>
  <c r="E17" i="4"/>
  <c r="E17" i="5" s="1"/>
  <c r="J12" i="4"/>
  <c r="J12" i="5" s="1"/>
  <c r="N9" i="4"/>
  <c r="N9" i="5" s="1"/>
  <c r="G17" i="4"/>
  <c r="G17" i="5" s="1"/>
  <c r="F12" i="4"/>
  <c r="F12" i="5" s="1"/>
  <c r="C19" i="4"/>
  <c r="C19" i="5" s="1"/>
  <c r="I19" i="4"/>
  <c r="H19" i="4"/>
  <c r="H19" i="5" s="1"/>
  <c r="E12" i="4"/>
  <c r="E12" i="5" s="1"/>
  <c r="E24" i="4"/>
  <c r="E24" i="5" s="1"/>
  <c r="C24" i="4"/>
  <c r="C24" i="5" s="1"/>
  <c r="I24" i="4"/>
  <c r="I22" i="4"/>
  <c r="C22" i="4"/>
  <c r="C22" i="5" s="1"/>
  <c r="K17" i="4"/>
  <c r="K17" i="5" s="1"/>
  <c r="D9" i="4"/>
  <c r="D9" i="5" s="1"/>
  <c r="H20" i="4"/>
  <c r="H20" i="5" s="1"/>
  <c r="N12" i="4"/>
  <c r="N12" i="5" s="1"/>
  <c r="L21" i="4"/>
  <c r="L21" i="5" s="1"/>
  <c r="N21" i="4"/>
  <c r="N21" i="5" s="1"/>
  <c r="K21" i="4"/>
  <c r="K21" i="5" s="1"/>
  <c r="E21" i="4"/>
  <c r="E21" i="5" s="1"/>
  <c r="D21" i="4"/>
  <c r="D21" i="5" s="1"/>
  <c r="G21" i="4"/>
  <c r="G21" i="5" s="1"/>
  <c r="C21" i="4"/>
  <c r="C21" i="5" s="1"/>
  <c r="O11" i="5" l="1"/>
  <c r="I61" i="11"/>
  <c r="I45" i="11"/>
  <c r="I52" i="11"/>
  <c r="I39" i="11"/>
  <c r="I47" i="11"/>
  <c r="I54" i="11"/>
  <c r="I57" i="11"/>
  <c r="I41" i="11"/>
  <c r="I48" i="11"/>
  <c r="I59" i="11"/>
  <c r="I43" i="11"/>
  <c r="I50" i="11"/>
  <c r="I53" i="11"/>
  <c r="I60" i="11"/>
  <c r="I44" i="11"/>
  <c r="I55" i="11"/>
  <c r="I62" i="11"/>
  <c r="I46" i="11"/>
  <c r="I49" i="11"/>
  <c r="I56" i="11"/>
  <c r="I40" i="11"/>
  <c r="I51" i="11"/>
  <c r="I58" i="11"/>
  <c r="I42" i="11"/>
  <c r="I24" i="5"/>
  <c r="I21" i="5"/>
  <c r="R33" i="11" s="1"/>
  <c r="R35" i="11" s="1"/>
  <c r="I17" i="5"/>
  <c r="N33" i="11" s="1"/>
  <c r="N35" i="11" s="1"/>
  <c r="I16" i="5"/>
  <c r="M33" i="11" s="1"/>
  <c r="M35" i="11" s="1"/>
  <c r="M55" i="11" s="1"/>
  <c r="I9" i="5"/>
  <c r="O9" i="5" s="1"/>
  <c r="I8" i="5"/>
  <c r="F33" i="11" s="1"/>
  <c r="F35" i="11" s="1"/>
  <c r="I10" i="5"/>
  <c r="H33" i="11" s="1"/>
  <c r="H65" i="11" s="1"/>
  <c r="I22" i="5"/>
  <c r="S33" i="11" s="1"/>
  <c r="S35" i="11" s="1"/>
  <c r="I12" i="5"/>
  <c r="K33" i="11" s="1"/>
  <c r="K35" i="11" s="1"/>
  <c r="I20" i="5"/>
  <c r="Q33" i="11" s="1"/>
  <c r="Q35" i="11" s="1"/>
  <c r="I19" i="5"/>
  <c r="P33" i="11" s="1"/>
  <c r="P35" i="11" s="1"/>
  <c r="I18" i="4"/>
  <c r="I18" i="5" s="1"/>
  <c r="G18" i="4"/>
  <c r="G18" i="5" s="1"/>
  <c r="G25" i="5" s="1"/>
  <c r="K18" i="4"/>
  <c r="K18" i="5" s="1"/>
  <c r="K25" i="5" s="1"/>
  <c r="E18" i="4"/>
  <c r="E18" i="5" s="1"/>
  <c r="I15" i="5"/>
  <c r="L33" i="11" s="1"/>
  <c r="L35" i="11" s="1"/>
  <c r="O33" i="11"/>
  <c r="O35" i="11" s="1"/>
  <c r="O59" i="11" s="1"/>
  <c r="A59" i="11" s="1"/>
  <c r="M51" i="11"/>
  <c r="M58" i="11"/>
  <c r="M40" i="11"/>
  <c r="M49" i="11"/>
  <c r="M61" i="11"/>
  <c r="K39" i="11"/>
  <c r="K60" i="11"/>
  <c r="K58" i="11"/>
  <c r="K52" i="11"/>
  <c r="K40" i="11"/>
  <c r="K42" i="11"/>
  <c r="K57" i="11"/>
  <c r="K44" i="11"/>
  <c r="K59" i="11"/>
  <c r="K50" i="11"/>
  <c r="F60" i="11"/>
  <c r="F44" i="11"/>
  <c r="F53" i="11"/>
  <c r="F46" i="11"/>
  <c r="F51" i="11"/>
  <c r="F56" i="11"/>
  <c r="F49" i="11"/>
  <c r="F58" i="11"/>
  <c r="F42" i="11"/>
  <c r="F52" i="11"/>
  <c r="F61" i="11"/>
  <c r="F45" i="11"/>
  <c r="F59" i="11"/>
  <c r="F43" i="11"/>
  <c r="F39" i="11"/>
  <c r="F57" i="11"/>
  <c r="F41" i="11"/>
  <c r="F50" i="11"/>
  <c r="E39" i="11"/>
  <c r="E48" i="11"/>
  <c r="E55" i="11"/>
  <c r="E62" i="11"/>
  <c r="E46" i="11"/>
  <c r="E53" i="11"/>
  <c r="E60" i="11"/>
  <c r="E44" i="11"/>
  <c r="E51" i="11"/>
  <c r="E58" i="11"/>
  <c r="E42" i="11"/>
  <c r="E49" i="11"/>
  <c r="E56" i="11"/>
  <c r="E40" i="11"/>
  <c r="E47" i="11"/>
  <c r="E54" i="11"/>
  <c r="E61" i="11"/>
  <c r="E45" i="11"/>
  <c r="E52" i="11"/>
  <c r="E59" i="11"/>
  <c r="E43" i="11"/>
  <c r="E50" i="11"/>
  <c r="E57" i="11"/>
  <c r="E41" i="11"/>
  <c r="J63" i="11"/>
  <c r="J65" i="11" s="1"/>
  <c r="J18" i="4"/>
  <c r="M18" i="4"/>
  <c r="D18" i="4"/>
  <c r="L18" i="4"/>
  <c r="F18" i="4"/>
  <c r="O10" i="4"/>
  <c r="P10" i="4" s="1"/>
  <c r="O11" i="4"/>
  <c r="P11" i="4" s="1"/>
  <c r="N35" i="3"/>
  <c r="K6" i="4" s="1"/>
  <c r="K6" i="5" s="1"/>
  <c r="O15" i="4"/>
  <c r="P15" i="4" s="1"/>
  <c r="O16" i="4"/>
  <c r="P16" i="4" s="1"/>
  <c r="O9" i="4"/>
  <c r="P9" i="4" s="1"/>
  <c r="H25" i="4"/>
  <c r="I25" i="4"/>
  <c r="O24" i="4"/>
  <c r="P24" i="4" s="1"/>
  <c r="C25" i="4"/>
  <c r="O22" i="5"/>
  <c r="O22" i="4"/>
  <c r="P22" i="4" s="1"/>
  <c r="N25" i="4"/>
  <c r="O19" i="5"/>
  <c r="O19" i="4"/>
  <c r="P19" i="4" s="1"/>
  <c r="O20" i="4"/>
  <c r="P20" i="4" s="1"/>
  <c r="O17" i="5"/>
  <c r="O17" i="4"/>
  <c r="P17" i="4" s="1"/>
  <c r="O12" i="4"/>
  <c r="P12" i="4" s="1"/>
  <c r="H25" i="5"/>
  <c r="N25" i="5"/>
  <c r="E25" i="5"/>
  <c r="O21" i="5"/>
  <c r="O21" i="4"/>
  <c r="P21" i="4" s="1"/>
  <c r="O15" i="5"/>
  <c r="O8" i="4"/>
  <c r="P8" i="4" s="1"/>
  <c r="O12" i="5" l="1"/>
  <c r="I63" i="11"/>
  <c r="I65" i="11" s="1"/>
  <c r="N57" i="11"/>
  <c r="N53" i="11"/>
  <c r="N48" i="11"/>
  <c r="R42" i="11"/>
  <c r="R49" i="11"/>
  <c r="R51" i="11"/>
  <c r="R55" i="11"/>
  <c r="R52" i="11"/>
  <c r="R58" i="11"/>
  <c r="R61" i="11"/>
  <c r="R53" i="11"/>
  <c r="R41" i="11"/>
  <c r="O10" i="5"/>
  <c r="M45" i="11"/>
  <c r="M53" i="11"/>
  <c r="O8" i="5"/>
  <c r="K25" i="4"/>
  <c r="M62" i="11"/>
  <c r="M52" i="11"/>
  <c r="S51" i="11"/>
  <c r="S42" i="11"/>
  <c r="S53" i="11"/>
  <c r="S49" i="11"/>
  <c r="S40" i="11"/>
  <c r="S61" i="11"/>
  <c r="S43" i="11"/>
  <c r="S39" i="11"/>
  <c r="S60" i="11"/>
  <c r="S41" i="11"/>
  <c r="S55" i="11"/>
  <c r="S45" i="11"/>
  <c r="S59" i="11"/>
  <c r="S54" i="11"/>
  <c r="S48" i="11"/>
  <c r="S58" i="11"/>
  <c r="S44" i="11"/>
  <c r="S62" i="11"/>
  <c r="S50" i="11"/>
  <c r="S57" i="11"/>
  <c r="S46" i="11"/>
  <c r="S47" i="11"/>
  <c r="S56" i="11"/>
  <c r="S52" i="11"/>
  <c r="N40" i="11"/>
  <c r="N47" i="11"/>
  <c r="N52" i="11"/>
  <c r="N59" i="11"/>
  <c r="N55" i="11"/>
  <c r="N44" i="11"/>
  <c r="N49" i="11"/>
  <c r="N39" i="11"/>
  <c r="N61" i="11"/>
  <c r="N43" i="11"/>
  <c r="N62" i="11"/>
  <c r="N51" i="11"/>
  <c r="N46" i="11"/>
  <c r="N54" i="11"/>
  <c r="N42" i="11"/>
  <c r="K48" i="11"/>
  <c r="K61" i="11"/>
  <c r="K47" i="11"/>
  <c r="K54" i="11"/>
  <c r="K46" i="11"/>
  <c r="K51" i="11"/>
  <c r="G33" i="11"/>
  <c r="G35" i="11" s="1"/>
  <c r="K43" i="11"/>
  <c r="K49" i="11"/>
  <c r="K55" i="11"/>
  <c r="K53" i="11"/>
  <c r="N60" i="11"/>
  <c r="N45" i="11"/>
  <c r="N58" i="11"/>
  <c r="M43" i="11"/>
  <c r="M59" i="11"/>
  <c r="M42" i="11"/>
  <c r="M44" i="11"/>
  <c r="M60" i="11"/>
  <c r="M46" i="11"/>
  <c r="M47" i="11"/>
  <c r="M41" i="11"/>
  <c r="M50" i="11"/>
  <c r="M48" i="11"/>
  <c r="R40" i="11"/>
  <c r="R47" i="11"/>
  <c r="R44" i="11"/>
  <c r="R62" i="11"/>
  <c r="R43" i="11"/>
  <c r="R60" i="11"/>
  <c r="R50" i="11"/>
  <c r="R39" i="11"/>
  <c r="R57" i="11"/>
  <c r="R46" i="11"/>
  <c r="R48" i="11"/>
  <c r="R54" i="11"/>
  <c r="K56" i="11"/>
  <c r="K41" i="11"/>
  <c r="K62" i="11"/>
  <c r="K45" i="11"/>
  <c r="M54" i="11"/>
  <c r="M56" i="11"/>
  <c r="M57" i="11"/>
  <c r="M39" i="11"/>
  <c r="N41" i="11"/>
  <c r="N50" i="11"/>
  <c r="N56" i="11"/>
  <c r="R59" i="11"/>
  <c r="R45" i="11"/>
  <c r="R56" i="11"/>
  <c r="F62" i="11"/>
  <c r="F40" i="11"/>
  <c r="F47" i="11"/>
  <c r="F54" i="11"/>
  <c r="F48" i="11"/>
  <c r="F55" i="11"/>
  <c r="O24" i="5"/>
  <c r="W33" i="11"/>
  <c r="W35" i="11" s="1"/>
  <c r="O16" i="5"/>
  <c r="Q57" i="11"/>
  <c r="Q41" i="11"/>
  <c r="Q60" i="11"/>
  <c r="Q44" i="11"/>
  <c r="Q43" i="11"/>
  <c r="Q54" i="11"/>
  <c r="Q53" i="11"/>
  <c r="Q39" i="11"/>
  <c r="Q56" i="11"/>
  <c r="Q40" i="11"/>
  <c r="Q62" i="11"/>
  <c r="Q50" i="11"/>
  <c r="Q49" i="11"/>
  <c r="Q55" i="11"/>
  <c r="Q52" i="11"/>
  <c r="Q59" i="11"/>
  <c r="Q58" i="11"/>
  <c r="Q46" i="11"/>
  <c r="Q61" i="11"/>
  <c r="Q45" i="11"/>
  <c r="Q47" i="11"/>
  <c r="Q48" i="11"/>
  <c r="Q51" i="11"/>
  <c r="Q42" i="11"/>
  <c r="O20" i="5"/>
  <c r="P57" i="11"/>
  <c r="P62" i="11"/>
  <c r="P47" i="11"/>
  <c r="P51" i="11"/>
  <c r="P40" i="11"/>
  <c r="P43" i="11"/>
  <c r="P41" i="11"/>
  <c r="P46" i="11"/>
  <c r="P53" i="11"/>
  <c r="P58" i="11"/>
  <c r="P54" i="11"/>
  <c r="P45" i="11"/>
  <c r="P48" i="11"/>
  <c r="P39" i="11"/>
  <c r="P60" i="11"/>
  <c r="P42" i="11"/>
  <c r="P59" i="11"/>
  <c r="P50" i="11"/>
  <c r="P55" i="11"/>
  <c r="P56" i="11"/>
  <c r="P44" i="11"/>
  <c r="P49" i="11"/>
  <c r="P61" i="11"/>
  <c r="P52" i="11"/>
  <c r="E25" i="4"/>
  <c r="G25" i="4"/>
  <c r="D18" i="5"/>
  <c r="M18" i="5"/>
  <c r="M25" i="5" s="1"/>
  <c r="F18" i="5"/>
  <c r="F25" i="5" s="1"/>
  <c r="J18" i="5"/>
  <c r="J25" i="5" s="1"/>
  <c r="L18" i="5"/>
  <c r="L25" i="5" s="1"/>
  <c r="O43" i="11"/>
  <c r="A43" i="11" s="1"/>
  <c r="L55" i="11"/>
  <c r="L56" i="11"/>
  <c r="L44" i="11"/>
  <c r="L49" i="11"/>
  <c r="L50" i="11"/>
  <c r="L43" i="11"/>
  <c r="L57" i="11"/>
  <c r="L62" i="11"/>
  <c r="L47" i="11"/>
  <c r="L51" i="11"/>
  <c r="L40" i="11"/>
  <c r="L52" i="11"/>
  <c r="L41" i="11"/>
  <c r="L46" i="11"/>
  <c r="L53" i="11"/>
  <c r="L58" i="11"/>
  <c r="L54" i="11"/>
  <c r="L59" i="11"/>
  <c r="L48" i="11"/>
  <c r="L39" i="11"/>
  <c r="L60" i="11"/>
  <c r="L42" i="11"/>
  <c r="L45" i="11"/>
  <c r="L61" i="11"/>
  <c r="O55" i="11"/>
  <c r="A55" i="11" s="1"/>
  <c r="O53" i="11"/>
  <c r="A53" i="11" s="1"/>
  <c r="O49" i="11"/>
  <c r="A49" i="11" s="1"/>
  <c r="O52" i="11"/>
  <c r="A52" i="11" s="1"/>
  <c r="O47" i="11"/>
  <c r="A47" i="11" s="1"/>
  <c r="L25" i="4"/>
  <c r="J25" i="4"/>
  <c r="O61" i="11"/>
  <c r="A61" i="11" s="1"/>
  <c r="O40" i="11"/>
  <c r="A40" i="11" s="1"/>
  <c r="O39" i="11"/>
  <c r="A39" i="11" s="1"/>
  <c r="O44" i="11"/>
  <c r="A44" i="11" s="1"/>
  <c r="O41" i="11"/>
  <c r="A41" i="11" s="1"/>
  <c r="O58" i="11"/>
  <c r="A58" i="11" s="1"/>
  <c r="O60" i="11"/>
  <c r="A60" i="11" s="1"/>
  <c r="O46" i="11"/>
  <c r="A46" i="11" s="1"/>
  <c r="O48" i="11"/>
  <c r="A48" i="11" s="1"/>
  <c r="O57" i="11"/>
  <c r="A57" i="11" s="1"/>
  <c r="O42" i="11"/>
  <c r="A42" i="11" s="1"/>
  <c r="O51" i="11"/>
  <c r="A51" i="11" s="1"/>
  <c r="I25" i="5"/>
  <c r="O45" i="11"/>
  <c r="A45" i="11" s="1"/>
  <c r="O62" i="11"/>
  <c r="A62" i="11" s="1"/>
  <c r="O56" i="11"/>
  <c r="A56" i="11" s="1"/>
  <c r="O54" i="11"/>
  <c r="A54" i="11" s="1"/>
  <c r="O50" i="11"/>
  <c r="A50" i="11" s="1"/>
  <c r="S63" i="11"/>
  <c r="S65" i="11" s="1"/>
  <c r="E63" i="11"/>
  <c r="E65" i="11" s="1"/>
  <c r="D25" i="4"/>
  <c r="O18" i="4"/>
  <c r="P18" i="4" s="1"/>
  <c r="M25" i="4"/>
  <c r="F25" i="4"/>
  <c r="N6" i="4"/>
  <c r="N6" i="5" s="1"/>
  <c r="C6" i="4"/>
  <c r="I6" i="4"/>
  <c r="F6" i="4"/>
  <c r="F6" i="5" s="1"/>
  <c r="D6" i="4"/>
  <c r="D6" i="5" s="1"/>
  <c r="G6" i="4"/>
  <c r="G6" i="5" s="1"/>
  <c r="M6" i="4"/>
  <c r="M6" i="5" s="1"/>
  <c r="E6" i="4"/>
  <c r="E6" i="5" s="1"/>
  <c r="J6" i="4"/>
  <c r="J6" i="5" s="1"/>
  <c r="H6" i="4"/>
  <c r="H6" i="5" s="1"/>
  <c r="L6" i="4"/>
  <c r="L6" i="5" s="1"/>
  <c r="H66" i="3"/>
  <c r="H68" i="3" s="1"/>
  <c r="B66" i="3"/>
  <c r="B68" i="3" s="1"/>
  <c r="C25" i="5"/>
  <c r="F63" i="11" l="1"/>
  <c r="F65" i="11" s="1"/>
  <c r="M63" i="11"/>
  <c r="M65" i="11" s="1"/>
  <c r="R63" i="11"/>
  <c r="R65" i="11" s="1"/>
  <c r="K63" i="11"/>
  <c r="K65" i="11" s="1"/>
  <c r="N63" i="11"/>
  <c r="N65" i="11" s="1"/>
  <c r="Q63" i="11"/>
  <c r="Q65" i="11" s="1"/>
  <c r="W43" i="11"/>
  <c r="W50" i="11"/>
  <c r="W54" i="11"/>
  <c r="W49" i="11"/>
  <c r="W52" i="11"/>
  <c r="W62" i="11"/>
  <c r="W47" i="11"/>
  <c r="W58" i="11"/>
  <c r="W55" i="11"/>
  <c r="W51" i="11"/>
  <c r="W60" i="11"/>
  <c r="W45" i="11"/>
  <c r="W39" i="11"/>
  <c r="W61" i="11"/>
  <c r="W44" i="11"/>
  <c r="W57" i="11"/>
  <c r="W40" i="11"/>
  <c r="W53" i="11"/>
  <c r="W42" i="11"/>
  <c r="W56" i="11"/>
  <c r="W46" i="11"/>
  <c r="W41" i="11"/>
  <c r="W59" i="11"/>
  <c r="W48" i="11"/>
  <c r="G61" i="11"/>
  <c r="G52" i="11"/>
  <c r="G43" i="11"/>
  <c r="G57" i="11"/>
  <c r="G48" i="11"/>
  <c r="G47" i="11"/>
  <c r="G44" i="11"/>
  <c r="G50" i="11"/>
  <c r="G56" i="11"/>
  <c r="G62" i="11"/>
  <c r="G53" i="11"/>
  <c r="G59" i="11"/>
  <c r="G42" i="11"/>
  <c r="G40" i="11"/>
  <c r="G54" i="11"/>
  <c r="G45" i="11"/>
  <c r="G51" i="11"/>
  <c r="G49" i="11"/>
  <c r="G39" i="11"/>
  <c r="G46" i="11"/>
  <c r="G60" i="11"/>
  <c r="G58" i="11"/>
  <c r="G41" i="11"/>
  <c r="G55" i="11"/>
  <c r="I6" i="5"/>
  <c r="L63" i="11"/>
  <c r="L65" i="11" s="1"/>
  <c r="P63" i="11"/>
  <c r="P65" i="11" s="1"/>
  <c r="O18" i="5"/>
  <c r="O25" i="5" s="1"/>
  <c r="D25" i="5"/>
  <c r="C6" i="5"/>
  <c r="O25" i="4"/>
  <c r="O63" i="11"/>
  <c r="O65" i="11" s="1"/>
  <c r="O6" i="4"/>
  <c r="P6" i="4" s="1"/>
  <c r="E66" i="3"/>
  <c r="E68" i="3" s="1"/>
  <c r="F66" i="3"/>
  <c r="F68" i="3" s="1"/>
  <c r="G66" i="3"/>
  <c r="G68" i="3" s="1"/>
  <c r="C66" i="3"/>
  <c r="C68" i="3" s="1"/>
  <c r="D66" i="3"/>
  <c r="D68" i="3" s="1"/>
  <c r="I66" i="3"/>
  <c r="I68" i="3" s="1"/>
  <c r="M66" i="3"/>
  <c r="M68" i="3" s="1"/>
  <c r="J66" i="3"/>
  <c r="J68" i="3" s="1"/>
  <c r="K66" i="3"/>
  <c r="K68" i="3" s="1"/>
  <c r="L66" i="3"/>
  <c r="L68" i="3" s="1"/>
  <c r="C33" i="11" l="1"/>
  <c r="C35" i="11" s="1"/>
  <c r="G63" i="11"/>
  <c r="G65" i="11" s="1"/>
  <c r="W63" i="11"/>
  <c r="W65" i="11" s="1"/>
  <c r="O6" i="5"/>
  <c r="N68" i="3"/>
  <c r="C39" i="11" l="1"/>
  <c r="C46" i="11"/>
  <c r="C48" i="11"/>
  <c r="C57" i="11"/>
  <c r="C52" i="11"/>
  <c r="C47" i="11"/>
  <c r="C49" i="11"/>
  <c r="C59" i="11"/>
  <c r="C58" i="11"/>
  <c r="C41" i="11"/>
  <c r="C51" i="11"/>
  <c r="C50" i="11"/>
  <c r="C56" i="11"/>
  <c r="C61" i="11"/>
  <c r="C42" i="11"/>
  <c r="C44" i="11"/>
  <c r="C53" i="11"/>
  <c r="C40" i="11"/>
  <c r="C62" i="11"/>
  <c r="C45" i="11"/>
  <c r="C55" i="11"/>
  <c r="C54" i="11"/>
  <c r="C60" i="11"/>
  <c r="C43" i="11"/>
  <c r="H7" i="4"/>
  <c r="H7" i="5" s="1"/>
  <c r="H13" i="5" s="1"/>
  <c r="D7" i="4"/>
  <c r="D7" i="5" s="1"/>
  <c r="D13" i="5" s="1"/>
  <c r="K7" i="4"/>
  <c r="K7" i="5" s="1"/>
  <c r="K13" i="5" s="1"/>
  <c r="N7" i="4"/>
  <c r="N7" i="5" s="1"/>
  <c r="N13" i="5" s="1"/>
  <c r="F7" i="4"/>
  <c r="M7" i="4"/>
  <c r="E7" i="4"/>
  <c r="L7" i="4"/>
  <c r="J7" i="4"/>
  <c r="J7" i="5" s="1"/>
  <c r="J13" i="5" s="1"/>
  <c r="I7" i="4"/>
  <c r="I7" i="5" s="1"/>
  <c r="I13" i="5" s="1"/>
  <c r="C7" i="4"/>
  <c r="G7" i="4"/>
  <c r="G7" i="5" s="1"/>
  <c r="G13" i="5" s="1"/>
  <c r="C13" i="4" l="1"/>
  <c r="C7" i="5"/>
  <c r="E13" i="4"/>
  <c r="E7" i="5"/>
  <c r="E13" i="5" s="1"/>
  <c r="M13" i="4"/>
  <c r="M7" i="5"/>
  <c r="M13" i="5" s="1"/>
  <c r="F13" i="4"/>
  <c r="F7" i="5"/>
  <c r="F13" i="5" s="1"/>
  <c r="C63" i="11"/>
  <c r="C65" i="11" s="1"/>
  <c r="L13" i="4"/>
  <c r="L7" i="5"/>
  <c r="L13" i="5" s="1"/>
  <c r="D13" i="4"/>
  <c r="K13" i="4"/>
  <c r="H13" i="4"/>
  <c r="N13" i="4"/>
  <c r="J13" i="4"/>
  <c r="G13" i="4"/>
  <c r="O7" i="4"/>
  <c r="P7" i="4" s="1"/>
  <c r="I13" i="4"/>
  <c r="O7" i="5" l="1"/>
  <c r="O13" i="5" s="1"/>
  <c r="C13" i="5"/>
  <c r="D33" i="11"/>
  <c r="D35" i="11" s="1"/>
  <c r="O13" i="4"/>
  <c r="D39" i="11" l="1"/>
  <c r="D44" i="11"/>
  <c r="D60" i="11"/>
  <c r="D53" i="11"/>
  <c r="D46" i="11"/>
  <c r="D62" i="11"/>
  <c r="D55" i="11"/>
  <c r="D48" i="11"/>
  <c r="D41" i="11"/>
  <c r="D57" i="11"/>
  <c r="D50" i="11"/>
  <c r="D43" i="11"/>
  <c r="D59" i="11"/>
  <c r="D52" i="11"/>
  <c r="D45" i="11"/>
  <c r="D61" i="11"/>
  <c r="D54" i="11"/>
  <c r="D47" i="11"/>
  <c r="D40" i="11"/>
  <c r="D56" i="11"/>
  <c r="D49" i="11"/>
  <c r="D42" i="11"/>
  <c r="D58" i="11"/>
  <c r="D51" i="11"/>
  <c r="D63" i="11" l="1"/>
  <c r="D65" i="11" s="1"/>
</calcChain>
</file>

<file path=xl/comments1.xml><?xml version="1.0" encoding="utf-8"?>
<comments xmlns="http://schemas.openxmlformats.org/spreadsheetml/2006/main">
  <authors>
    <author>Jim Grevatt</author>
  </authors>
  <commentList>
    <comment ref="E3" authorId="0" shapeId="0">
      <text>
        <r>
          <rPr>
            <b/>
            <sz val="9"/>
            <color indexed="81"/>
            <rFont val="Tahoma"/>
            <family val="2"/>
          </rPr>
          <t>Enter the quantity for each row in the bright yellow cell in Column E.</t>
        </r>
      </text>
    </comment>
    <comment ref="F3" authorId="0" shapeId="0">
      <text>
        <r>
          <rPr>
            <b/>
            <sz val="9"/>
            <color indexed="81"/>
            <rFont val="Tahoma"/>
            <family val="2"/>
          </rPr>
          <t>Only change the savings per unit in the light yellow cells in Column F if you have savings estimates specific to the service territory you are analyzing.</t>
        </r>
      </text>
    </comment>
  </commentList>
</comments>
</file>

<file path=xl/sharedStrings.xml><?xml version="1.0" encoding="utf-8"?>
<sst xmlns="http://schemas.openxmlformats.org/spreadsheetml/2006/main" count="665" uniqueCount="194">
  <si>
    <t>Efficiency Power Plant Inputs</t>
  </si>
  <si>
    <t>Sector/End Use</t>
  </si>
  <si>
    <t>Residential</t>
  </si>
  <si>
    <t>Lighting</t>
  </si>
  <si>
    <t>Refrigeration</t>
  </si>
  <si>
    <t>Water Heating</t>
  </si>
  <si>
    <t>Other</t>
  </si>
  <si>
    <t>Commercial &amp; Industrial</t>
  </si>
  <si>
    <t>CFL</t>
  </si>
  <si>
    <t>Low Flow Showerhead</t>
  </si>
  <si>
    <t>Efficiency Vermont Actual 2012 Savings By End Use</t>
  </si>
  <si>
    <t>Net Annual Savings (MWh)</t>
  </si>
  <si>
    <t>Air Conditioning</t>
  </si>
  <si>
    <t>Cooking &amp; Laundry</t>
  </si>
  <si>
    <t>Electronics</t>
  </si>
  <si>
    <t>Hot Water</t>
  </si>
  <si>
    <t>Hot Water Fuel Switch</t>
  </si>
  <si>
    <t>Motors</t>
  </si>
  <si>
    <t>Other Fuel Switch</t>
  </si>
  <si>
    <t>Other Indirect Activity</t>
  </si>
  <si>
    <t>Space Heating</t>
  </si>
  <si>
    <t>Space Heating Fuel Switch</t>
  </si>
  <si>
    <t>Ventilation</t>
  </si>
  <si>
    <t>Actuals as Reported</t>
  </si>
  <si>
    <t>Actuals Consolidated</t>
  </si>
  <si>
    <t>A/C</t>
  </si>
  <si>
    <t>Refrig</t>
  </si>
  <si>
    <t>from EVT 2012 Annual Report, table 2.17</t>
  </si>
  <si>
    <t>Cooking and Laundry</t>
  </si>
  <si>
    <t>Design Assistance</t>
  </si>
  <si>
    <t>Industrial Process</t>
  </si>
  <si>
    <t>Other EE</t>
  </si>
  <si>
    <t>Other Indirect</t>
  </si>
  <si>
    <t>Water Conservation</t>
  </si>
  <si>
    <t>from EVT 2012 Annual Report, table 2.15</t>
  </si>
  <si>
    <t>C&amp;I</t>
  </si>
  <si>
    <t>Total Savings (MWh/yr)</t>
  </si>
  <si>
    <t>EVT 2012 Actuals</t>
  </si>
  <si>
    <t>Load Shapes</t>
  </si>
  <si>
    <t>Jan</t>
  </si>
  <si>
    <t>Feb</t>
  </si>
  <si>
    <t>Mar</t>
  </si>
  <si>
    <t>Apr</t>
  </si>
  <si>
    <t>May</t>
  </si>
  <si>
    <t>Jun</t>
  </si>
  <si>
    <t>Jul</t>
  </si>
  <si>
    <t>Aug</t>
  </si>
  <si>
    <t>Sep</t>
  </si>
  <si>
    <t>Oct</t>
  </si>
  <si>
    <t>Nov</t>
  </si>
  <si>
    <t>Dec</t>
  </si>
  <si>
    <t>Summer</t>
  </si>
  <si>
    <t>Winter</t>
  </si>
  <si>
    <t>Days/mo</t>
  </si>
  <si>
    <t>kWh/mo</t>
  </si>
  <si>
    <t>kWh/day</t>
  </si>
  <si>
    <t>EPP Load Profile Results</t>
  </si>
  <si>
    <t>Monthly Load Profile</t>
  </si>
  <si>
    <t>Total</t>
  </si>
  <si>
    <t>calc check</t>
  </si>
  <si>
    <t>Res</t>
  </si>
  <si>
    <t>Res A/C</t>
  </si>
  <si>
    <t>Res Heat</t>
  </si>
  <si>
    <t>Res Laundry</t>
  </si>
  <si>
    <t>Res Lighting</t>
  </si>
  <si>
    <t>Res Refrig</t>
  </si>
  <si>
    <t>Res Water Heat</t>
  </si>
  <si>
    <t>Res Other</t>
  </si>
  <si>
    <t>C&amp;I A/C</t>
  </si>
  <si>
    <t>C&amp;I Water Heat</t>
  </si>
  <si>
    <t>C&amp;I Lighting</t>
  </si>
  <si>
    <t>C&amp;I Motors</t>
  </si>
  <si>
    <t>C&amp;I Refrig</t>
  </si>
  <si>
    <t>C&amp;I Heat</t>
  </si>
  <si>
    <t>C&amp;I Ventilation</t>
  </si>
  <si>
    <t>C&amp;I Other</t>
  </si>
  <si>
    <t># of Participants</t>
  </si>
  <si>
    <t>kWh per participant</t>
  </si>
  <si>
    <t>VFD&lt;= 10 HP</t>
  </si>
  <si>
    <t>CEE Tier 3 Washer</t>
  </si>
  <si>
    <t>EVT TRM</t>
  </si>
  <si>
    <t>Estimate</t>
  </si>
  <si>
    <t>Total Residential</t>
  </si>
  <si>
    <t>Hours/mo</t>
  </si>
  <si>
    <t>Residential A/C</t>
  </si>
  <si>
    <t>Residential Refrigeration</t>
  </si>
  <si>
    <t>Residential Other</t>
  </si>
  <si>
    <t>C&amp;I Water Heating</t>
  </si>
  <si>
    <t>C&amp;I Refrigeration</t>
  </si>
  <si>
    <t>C&amp;I Heating</t>
  </si>
  <si>
    <t>RES TOTAL</t>
  </si>
  <si>
    <t>C&amp;I TOTAL</t>
  </si>
  <si>
    <t>Energy Reports</t>
  </si>
  <si>
    <t>Residential Energy Reports</t>
  </si>
  <si>
    <t>RESIDENTIAL</t>
  </si>
  <si>
    <t>COMMERCIAL &amp; INDUSTRIAL</t>
  </si>
  <si>
    <t>Total Commercial &amp; Industrial</t>
  </si>
  <si>
    <t>Residential Cooling</t>
  </si>
  <si>
    <t>Weatherization</t>
  </si>
  <si>
    <t>ENERGY STAR Central A/C</t>
  </si>
  <si>
    <t>Savings per Unit (kWh/yr)</t>
  </si>
  <si>
    <t>Project</t>
  </si>
  <si>
    <t>Custom Projects</t>
  </si>
  <si>
    <t>Approximated based on professional knowledge</t>
  </si>
  <si>
    <t>Efficiency VT TRM</t>
  </si>
  <si>
    <t>Compressed Air</t>
  </si>
  <si>
    <t>Data Centers</t>
  </si>
  <si>
    <t>Excel Colorado 2012 Actuals</t>
  </si>
  <si>
    <t>C&amp;I Compressed Air</t>
  </si>
  <si>
    <t>Avg of Excel Colorado 2012 Actuals</t>
  </si>
  <si>
    <t>Estimated</t>
  </si>
  <si>
    <t>2011 DEER PG&amp;E</t>
  </si>
  <si>
    <t>C&amp;I Cooling</t>
  </si>
  <si>
    <t>C&amp;I Interior Lighting</t>
  </si>
  <si>
    <t>Interior Lighting</t>
  </si>
  <si>
    <t>2000 PG&amp;E</t>
  </si>
  <si>
    <t>NOT INCLUDED IN CHARTS AT THIS TIME 09/06/13</t>
  </si>
  <si>
    <t>NOT INCLUDED IN CHARTS AT THIS TIME-CONSIDER INCLUDING UNDER "RESIDENTIAL OTHER" 09/06/13</t>
  </si>
  <si>
    <t>HOUR</t>
  </si>
  <si>
    <t>JULY</t>
  </si>
  <si>
    <t>Average Daily MW</t>
  </si>
  <si>
    <t>Check- should be "0"</t>
  </si>
  <si>
    <t>COMMERCIAL AND INDUSTRIAL</t>
  </si>
  <si>
    <t>Retro-Commissioning</t>
  </si>
  <si>
    <t>RES AC</t>
  </si>
  <si>
    <t>RES Laundry</t>
  </si>
  <si>
    <t>RES Lighting</t>
  </si>
  <si>
    <t>RES Refrigeration</t>
  </si>
  <si>
    <t>RES Space Heating</t>
  </si>
  <si>
    <t>RES Water Heating</t>
  </si>
  <si>
    <t>RES Other</t>
  </si>
  <si>
    <t>Hourly kWh multiplier from load shapes</t>
  </si>
  <si>
    <t>Average hourly kWh multiplier</t>
  </si>
  <si>
    <t>Avg MW/Avg hourly kWh multiplier</t>
  </si>
  <si>
    <t>Hours/month</t>
  </si>
  <si>
    <t>HOURLY AMW</t>
  </si>
  <si>
    <t>MWh</t>
  </si>
  <si>
    <t>MW</t>
  </si>
  <si>
    <t>Recycled Refrigerator</t>
  </si>
  <si>
    <t>Refrigerator</t>
  </si>
  <si>
    <t>Showerhead</t>
  </si>
  <si>
    <t>One Home</t>
  </si>
  <si>
    <t>Light Bulb</t>
  </si>
  <si>
    <t>Washing Machine</t>
  </si>
  <si>
    <t>Air Conditioner</t>
  </si>
  <si>
    <t>One commercial project</t>
  </si>
  <si>
    <t>Approximated from various Technical Resource Manuals (TRMs)</t>
  </si>
  <si>
    <t>Background and Purpose</t>
  </si>
  <si>
    <t xml:space="preserve">While the model is illustrative using the generic savings values and typical end uses, if developed further by defining region-specific end uses, savings estimates, load shapes, and emissions factors it could provide detailed estimates of the potential energy, capacity, and emissions impacts that energy efficiency could provide.  </t>
  </si>
  <si>
    <t>Instructions</t>
  </si>
  <si>
    <t>These tabs show the results of the calculations based on quantities installed, kWh savings, and load shapes that underlie each of the charts described above.</t>
  </si>
  <si>
    <t>Quantity of installed equipment (how many will be installed?)</t>
  </si>
  <si>
    <t>Unit of installed equipment (what are you counting?)</t>
  </si>
  <si>
    <t>"End Use" (what the electricity is being used for)</t>
  </si>
  <si>
    <t>Representative installed equipment (also called "Measure")</t>
  </si>
  <si>
    <t>Source for estimates of savings per unit</t>
  </si>
  <si>
    <t>Efficiency Power Plant</t>
  </si>
  <si>
    <t>The light green tab "EPP Inputs" contains cells for the user to enter quantities of efficiency measures and, if desired, region-specific savings estimates.</t>
  </si>
  <si>
    <t xml:space="preserve">The blue tabs contain output charts showing the impacts that would result from the installation of the quantities of efficiency measures that were entered into "EPP Inputs" </t>
  </si>
  <si>
    <t>The grey tabs contain the data files that are used to generate the output charts.</t>
  </si>
  <si>
    <t>The yellow tab contains load shape data that are used to generate hourly savings estimates for each end use.</t>
  </si>
  <si>
    <t>The violet tab contains 2012 historic savings for Efficiency Vermont that were used as the base result for the EPP model.</t>
  </si>
  <si>
    <t>v.1.0   12/03/2013</t>
  </si>
  <si>
    <t>Guide to the Tabs</t>
  </si>
  <si>
    <t>This workbook is intended to serve as an illustrative model that shows how groups of energy efficiency measures can be bundled together to reduce energy demand, energy use in general, and ultimately the emissions that result from conventional power generation. We call the model an "Efficiency Power Plant" (EPP) because it shows that a viable alternative for meeting energy capacity needs is the accelerated adoption of energy efficiency. The model could be further developed by including emissions factors to estimate the emissions reductions and resultant air quality improvements that could occur as a result of energy efficiency improvements. The model was built using certain simplified approaches and assumptions, including:</t>
  </si>
  <si>
    <r>
      <t>·</t>
    </r>
    <r>
      <rPr>
        <sz val="7"/>
        <color theme="1"/>
        <rFont val="Times New Roman"/>
        <family val="1"/>
      </rPr>
      <t xml:space="preserve">        </t>
    </r>
    <r>
      <rPr>
        <sz val="11"/>
        <color theme="1"/>
        <rFont val="Calibri"/>
        <family val="2"/>
        <scheme val="minor"/>
      </rPr>
      <t xml:space="preserve">Typical "end uses," or ways that people and businesses use electric energy, were identified for the purposes of this model. For example, lighting is considered an "end use" because it is one of the things that electricity is used for at the end of the wires, once it is delivered to a house or business through a transmission and distribution system from a power generating station or power plant.  </t>
    </r>
  </si>
  <si>
    <r>
      <t>·</t>
    </r>
    <r>
      <rPr>
        <sz val="7"/>
        <color theme="1"/>
        <rFont val="Times New Roman"/>
        <family val="1"/>
      </rPr>
      <t xml:space="preserve">        </t>
    </r>
    <r>
      <rPr>
        <sz val="11"/>
        <color theme="1"/>
        <rFont val="Calibri"/>
        <family val="2"/>
        <scheme val="minor"/>
      </rPr>
      <t>Generic energy savings assumptions were associated with each end use that are based on actual program experience in Vermont and Colorado. These values, highlighted in pale yellow on the "EPP Inputs" tab, can be adjusted by the user if more specific savings values are available for a region.</t>
    </r>
  </si>
  <si>
    <r>
      <t>·</t>
    </r>
    <r>
      <rPr>
        <sz val="7"/>
        <color theme="1"/>
        <rFont val="Times New Roman"/>
        <family val="1"/>
      </rPr>
      <t xml:space="preserve">        </t>
    </r>
    <r>
      <rPr>
        <sz val="11"/>
        <color theme="1"/>
        <rFont val="Calibri"/>
        <family val="2"/>
        <scheme val="minor"/>
      </rPr>
      <t>To estimate when the energy and capacity savings will occur as a result of the installed energy efficiency, a specific "load shape" is applied to each end use. These load shapes represent a distribution curve, by hour, of how much electricity each piece of equipment will draw throughout the day in typical installations, for each month of the year. The load shapes used in this model were developed for California, and suffice for illustrating how the model could work for other states and climates.  If users have access to other publicly available load shape information we would appreciate it if you would let us know!</t>
    </r>
  </si>
  <si>
    <t>EPP Inputs</t>
  </si>
  <si>
    <t>Monthly MWh Savings Chart</t>
  </si>
  <si>
    <r>
      <t xml:space="preserve">The typical end uses are grouped into Residential and Commercial/Industrial sectors. </t>
    </r>
    <r>
      <rPr>
        <b/>
        <sz val="11"/>
        <color theme="1"/>
        <rFont val="Calibri"/>
        <family val="2"/>
        <scheme val="minor"/>
      </rPr>
      <t>To estimate energy and demand savings, the only thing that the user is required to do is to enter the quantity of installed equipment for each end use. This quantity needs to be entered into the cells that are highlighted in bright yellow on the EPP Inputs tab.</t>
    </r>
    <r>
      <rPr>
        <sz val="11"/>
        <color theme="1"/>
        <rFont val="Calibri"/>
        <family val="2"/>
        <scheme val="minor"/>
      </rPr>
      <t xml:space="preserve"> For example, in row 8, column B lists the end use (Refrigeration), column C lists the Representative equipment or "measure" (Recycled Refrigerator), column D lists the quantity of refrigerators that will be recycled, and column E lists the amount of electricity in kWh that will be saved for each of those refrigerators. In order to generate an estimate of the savings for recycling refrigerators, all the user needs to do is enter the quantity of refrigerators in column D. The quantity (column D) is multiplied by the savings per unit (column E) in order to calculate the total savings for each end use (column F). All of these totals are added together to derive the total energy saved every year by sector from these installations.</t>
    </r>
  </si>
  <si>
    <r>
      <t xml:space="preserve">This tab shows a chart depicting the total </t>
    </r>
    <r>
      <rPr>
        <u/>
        <sz val="11"/>
        <color theme="1"/>
        <rFont val="Calibri"/>
        <family val="2"/>
        <scheme val="minor"/>
      </rPr>
      <t>MWh</t>
    </r>
    <r>
      <rPr>
        <sz val="11"/>
        <color theme="1"/>
        <rFont val="Calibri"/>
        <family val="2"/>
        <scheme val="minor"/>
      </rPr>
      <t xml:space="preserve"> energy savings that will occur in each month based on the quantity of representative equipment that the user has entered on the EPP Inputs tab. The monthly energy savings are calculated by comparing the total annual  estimated energy savings to the load shape for each measure. The load shape models when the savings are expected to occur during an average day for each month. For example, cooling savings tend to be greatest when cooling demand is the greatest - during the summer months. Hence the bar labeled C&amp;I A/C shows more savings in July than in January. Please note that the savings values for any end use can be seen by hovering your mouse over the specific bar you are interested in.</t>
    </r>
  </si>
  <si>
    <t>Monthly Avg MW Savings Chart</t>
  </si>
  <si>
    <r>
      <t xml:space="preserve">This tab shows a chart depicting the total </t>
    </r>
    <r>
      <rPr>
        <u/>
        <sz val="11"/>
        <color theme="1"/>
        <rFont val="Calibri"/>
        <family val="2"/>
        <scheme val="minor"/>
      </rPr>
      <t>MW</t>
    </r>
    <r>
      <rPr>
        <sz val="11"/>
        <color theme="1"/>
        <rFont val="Calibri"/>
        <family val="2"/>
        <scheme val="minor"/>
      </rPr>
      <t xml:space="preserve"> capacity savings that will occur in each month based on the quantity of representative equipment that the user has entered on the EPP Inputs tab. As above for the MWh savings, the MW savings are calculated for each month using the load shapes. Similarly to the MWh calculation for C&amp;I A/C, the greatest MW savings occur in the summer months rather than in winter.</t>
    </r>
  </si>
  <si>
    <t>MW July Day Hourly Chart</t>
  </si>
  <si>
    <t>The load shapes estimate average daily demand savings by hour for each month. This tab shows the hourly savings profile for each typical end use for an average July day. Note that the demand savings are greatest for lighting only because in this illustration the vast majority of savings obtained (based on the quantities entered on the EPP Inputs tab) are for lighting.  Note also that the hourly demand savings vary by sector- in other words C&amp;I lighting savings during business hours, whereas for residential they are greatest in the evening.</t>
  </si>
  <si>
    <t>EVT 2012 Savings by End Use</t>
  </si>
  <si>
    <t>Shows the specific load shapes used for each typical end use. The units vary between different load shapes, but in effect they simply represent ratios that describe what percentage of the total savings for a typical end use occur in the different time periods.</t>
  </si>
  <si>
    <t>This tab shows the total savings by typical end use as reported by Efficiency Vermont in 2012. This report was used as the basis for the default assumptions of measure quantities that appear in EPP Inputs, so that the model as currently constructed is roughly representative of Efficiency Vermont’s actual results.</t>
  </si>
  <si>
    <t xml:space="preserve">Data-Monthly MWh Results, Data-Monthly MW Results, and Data-MW 24 hour July Day </t>
  </si>
  <si>
    <t>Weighted average from Efficiency Vermont (EVT) TRM, specialty and "hard to reach"</t>
  </si>
  <si>
    <t>Avg of EVT 2012 Actuals</t>
  </si>
  <si>
    <t>Source:</t>
  </si>
  <si>
    <t xml:space="preserve"> Annual Savings (MWh)</t>
  </si>
  <si>
    <t>Residential Laundry (Clothes Washer and Dishwasher)</t>
  </si>
  <si>
    <t>Residential Lighting (indoor CFL)</t>
  </si>
  <si>
    <t>Residential Electronics (indoor CFL)</t>
  </si>
  <si>
    <t>Residential Space Heating (Building Shell with Summer Months Zero'd Out)</t>
  </si>
  <si>
    <t>Residential Water Heating (Diversified Uncontrolled DHW Profile)</t>
  </si>
  <si>
    <t>Itron CEUS Website</t>
  </si>
  <si>
    <t>Based on BPA ELCAP data, JUMP data, and CMP data and is used to establish uncontrolled DHW profile (1993)</t>
  </si>
  <si>
    <t>NRDC China EPP Tool</t>
  </si>
  <si>
    <t>C&amp;I Retrocommissioning (All Commercial Misc.)</t>
  </si>
  <si>
    <t>C&amp;I Data Centers (All Commercial Office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</si>
</sst>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_(* #,##0_);_(* \(#,##0\);_(* &quot;-&quot;??_);_(@_)"/>
    <numFmt numFmtId="165" formatCode="#,##0.000_);\(#,##0.000\)"/>
    <numFmt numFmtId="166" formatCode="0.000"/>
    <numFmt numFmtId="167" formatCode="0.0"/>
    <numFmt numFmtId="168" formatCode="_(* #,##0.000_);_(* \(#,##0.000\);_(* &quot;-&quot;??_);_(@_)"/>
    <numFmt numFmtId="169" formatCode="#,##0.000000_);\(#,##0.000000\)"/>
    <numFmt numFmtId="170" formatCode="#,##0.0000000_);\(#,##0.0000000\)"/>
    <numFmt numFmtId="171" formatCode="#,##0.00000000_);\(#,##0.00000000\)"/>
    <numFmt numFmtId="172" formatCode="0.000000"/>
    <numFmt numFmtId="173" formatCode="_(* #,##0.00000_);_(* \(#,##0.00000\);_(* &quot;-&quot;??_);_(@_)"/>
    <numFmt numFmtId="174" formatCode="_(* #,##0.0000000_);_(* \(#,##0.0000000\);_(* &quot;-&quot;???????_);_(@_)"/>
    <numFmt numFmtId="175" formatCode="#,##0.0000_);\(#,##0.0000\)"/>
    <numFmt numFmtId="176" formatCode="0.0%"/>
    <numFmt numFmtId="177" formatCode="0.0000"/>
    <numFmt numFmtId="178" formatCode="0.0000000"/>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i/>
      <sz val="9"/>
      <color rgb="FFFF0000"/>
      <name val="Calibri"/>
      <family val="2"/>
      <scheme val="minor"/>
    </font>
    <font>
      <u/>
      <sz val="11"/>
      <color theme="10"/>
      <name val="Calibri"/>
      <family val="2"/>
      <scheme val="minor"/>
    </font>
    <font>
      <sz val="11"/>
      <color theme="0" tint="-0.34998626667073579"/>
      <name val="Calibri"/>
      <family val="2"/>
      <scheme val="minor"/>
    </font>
    <font>
      <u/>
      <sz val="11"/>
      <color theme="1"/>
      <name val="Calibri"/>
      <family val="2"/>
      <scheme val="minor"/>
    </font>
    <font>
      <sz val="11"/>
      <color theme="1"/>
      <name val="Symbol"/>
      <family val="1"/>
      <charset val="2"/>
    </font>
    <font>
      <sz val="7"/>
      <color theme="1"/>
      <name val="Times New Roman"/>
      <family val="1"/>
    </font>
    <font>
      <b/>
      <sz val="9"/>
      <color indexed="81"/>
      <name val="Tahoma"/>
      <family val="2"/>
    </font>
    <font>
      <b/>
      <sz val="16"/>
      <color theme="1"/>
      <name val="Calibri"/>
      <family val="2"/>
      <scheme val="minor"/>
    </font>
    <font>
      <b/>
      <sz val="20"/>
      <color theme="1"/>
      <name val="Calibri"/>
      <family val="2"/>
      <scheme val="minor"/>
    </font>
  </fonts>
  <fills count="12">
    <fill>
      <patternFill patternType="none"/>
    </fill>
    <fill>
      <patternFill patternType="gray125"/>
    </fill>
    <fill>
      <patternFill patternType="solid">
        <fgColor theme="7"/>
        <bgColor indexed="64"/>
      </patternFill>
    </fill>
    <fill>
      <patternFill patternType="solid">
        <fgColor theme="4" tint="0.59999389629810485"/>
        <bgColor indexed="64"/>
      </patternFill>
    </fill>
    <fill>
      <patternFill patternType="solid">
        <fgColor rgb="FFFFFF66"/>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00B0F0"/>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rgb="FFCC99FF"/>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162">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5" fillId="0" borderId="0" xfId="0" applyFont="1" applyAlignment="1">
      <alignment horizontal="center" wrapText="1"/>
    </xf>
    <xf numFmtId="164" fontId="0" fillId="0" borderId="0" xfId="1" applyNumberFormat="1" applyFont="1"/>
    <xf numFmtId="164" fontId="0" fillId="0" borderId="0" xfId="0" applyNumberFormat="1"/>
    <xf numFmtId="0" fontId="8" fillId="0" borderId="0" xfId="0" applyFont="1"/>
    <xf numFmtId="0" fontId="0" fillId="0" borderId="0" xfId="0" applyAlignment="1">
      <alignment horizontal="center"/>
    </xf>
    <xf numFmtId="0" fontId="2" fillId="0" borderId="0" xfId="0" applyFont="1"/>
    <xf numFmtId="164" fontId="5" fillId="0" borderId="0" xfId="1" applyNumberFormat="1" applyFont="1" applyAlignment="1">
      <alignment horizontal="center" wrapText="1"/>
    </xf>
    <xf numFmtId="0" fontId="0" fillId="0" borderId="0" xfId="0" applyAlignment="1">
      <alignment horizontal="center" wrapText="1"/>
    </xf>
    <xf numFmtId="164" fontId="0" fillId="0" borderId="0" xfId="1" applyNumberFormat="1" applyFont="1" applyAlignment="1">
      <alignment horizont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164" fontId="0" fillId="0" borderId="5" xfId="1" applyNumberFormat="1" applyFont="1" applyBorder="1"/>
    <xf numFmtId="0" fontId="0" fillId="0" borderId="6" xfId="0" applyBorder="1" applyAlignment="1">
      <alignment horizontal="center"/>
    </xf>
    <xf numFmtId="0" fontId="0" fillId="0" borderId="7" xfId="0" applyBorder="1" applyAlignment="1">
      <alignment horizontal="center"/>
    </xf>
    <xf numFmtId="0" fontId="0" fillId="0" borderId="7" xfId="0" applyBorder="1" applyAlignment="1">
      <alignment horizontal="center" wrapText="1"/>
    </xf>
    <xf numFmtId="0" fontId="3" fillId="0" borderId="7" xfId="0" applyFont="1" applyBorder="1" applyAlignment="1">
      <alignment horizontal="right"/>
    </xf>
    <xf numFmtId="164" fontId="3" fillId="0" borderId="8" xfId="1" applyNumberFormat="1" applyFont="1" applyBorder="1"/>
    <xf numFmtId="164" fontId="3" fillId="0" borderId="7" xfId="1" applyNumberFormat="1" applyFont="1" applyBorder="1" applyAlignment="1">
      <alignment horizontal="center"/>
    </xf>
    <xf numFmtId="168" fontId="0" fillId="0" borderId="0" xfId="1" applyNumberFormat="1" applyFont="1"/>
    <xf numFmtId="164" fontId="0" fillId="4" borderId="9" xfId="1" applyNumberFormat="1" applyFont="1" applyFill="1" applyBorder="1"/>
    <xf numFmtId="0" fontId="0" fillId="5" borderId="0" xfId="0" applyFill="1"/>
    <xf numFmtId="0" fontId="0" fillId="0" borderId="0" xfId="0" applyFill="1"/>
    <xf numFmtId="0" fontId="0" fillId="0" borderId="0" xfId="0" applyFill="1" applyAlignment="1">
      <alignment horizontal="center"/>
    </xf>
    <xf numFmtId="2" fontId="0" fillId="0" borderId="0" xfId="0" applyNumberFormat="1" applyFill="1" applyProtection="1">
      <protection locked="0"/>
    </xf>
    <xf numFmtId="167" fontId="0" fillId="0" borderId="0" xfId="0" applyNumberFormat="1" applyFill="1"/>
    <xf numFmtId="0" fontId="0" fillId="0" borderId="0" xfId="0" applyFill="1" applyProtection="1"/>
    <xf numFmtId="0" fontId="10" fillId="0" borderId="0" xfId="0" applyFont="1"/>
    <xf numFmtId="0" fontId="10" fillId="0" borderId="0" xfId="0" applyFont="1" applyAlignment="1">
      <alignment horizontal="center"/>
    </xf>
    <xf numFmtId="0" fontId="10" fillId="0" borderId="0" xfId="0" applyFont="1" applyFill="1"/>
    <xf numFmtId="0" fontId="10" fillId="0" borderId="0" xfId="0" applyFont="1" applyFill="1" applyAlignment="1">
      <alignment horizontal="center"/>
    </xf>
    <xf numFmtId="2" fontId="10" fillId="0" borderId="0" xfId="0" applyNumberFormat="1" applyFont="1" applyFill="1" applyProtection="1">
      <protection locked="0"/>
    </xf>
    <xf numFmtId="165" fontId="10" fillId="0" borderId="0" xfId="0" applyNumberFormat="1" applyFont="1"/>
    <xf numFmtId="167" fontId="10" fillId="0" borderId="0" xfId="0" applyNumberFormat="1" applyFont="1" applyFill="1"/>
    <xf numFmtId="171" fontId="10" fillId="2" borderId="0" xfId="0" applyNumberFormat="1" applyFont="1" applyFill="1"/>
    <xf numFmtId="171" fontId="10" fillId="0" borderId="0" xfId="0" applyNumberFormat="1" applyFont="1"/>
    <xf numFmtId="171" fontId="10" fillId="3" borderId="0" xfId="0" applyNumberFormat="1" applyFont="1" applyFill="1"/>
    <xf numFmtId="0" fontId="0" fillId="0" borderId="0" xfId="0" applyAlignment="1">
      <alignment horizontal="right"/>
    </xf>
    <xf numFmtId="175" fontId="0" fillId="0" borderId="0" xfId="0" applyNumberFormat="1" applyAlignment="1">
      <alignment horizontal="right"/>
    </xf>
    <xf numFmtId="175" fontId="0" fillId="0" borderId="0" xfId="0" applyNumberFormat="1"/>
    <xf numFmtId="0" fontId="0" fillId="0" borderId="4" xfId="0" applyBorder="1" applyAlignment="1">
      <alignment horizont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4" xfId="0" applyBorder="1"/>
    <xf numFmtId="0" fontId="0" fillId="0" borderId="0" xfId="0" applyBorder="1"/>
    <xf numFmtId="0" fontId="0" fillId="0" borderId="5" xfId="0" applyBorder="1"/>
    <xf numFmtId="175" fontId="0" fillId="0" borderId="4" xfId="0" applyNumberFormat="1" applyBorder="1"/>
    <xf numFmtId="175" fontId="0" fillId="0" borderId="0" xfId="0" applyNumberFormat="1" applyBorder="1"/>
    <xf numFmtId="175" fontId="0" fillId="5" borderId="0" xfId="0" applyNumberFormat="1" applyFill="1" applyBorder="1"/>
    <xf numFmtId="175" fontId="0" fillId="0" borderId="5" xfId="0" applyNumberFormat="1" applyBorder="1"/>
    <xf numFmtId="2" fontId="0" fillId="0" borderId="4" xfId="0" applyNumberFormat="1" applyBorder="1"/>
    <xf numFmtId="2" fontId="0" fillId="0" borderId="0" xfId="0" applyNumberFormat="1" applyBorder="1"/>
    <xf numFmtId="2" fontId="0" fillId="0" borderId="5" xfId="0" applyNumberFormat="1" applyBorder="1"/>
    <xf numFmtId="174" fontId="0" fillId="0" borderId="4" xfId="0" applyNumberFormat="1" applyBorder="1"/>
    <xf numFmtId="174" fontId="0" fillId="0" borderId="0" xfId="0" applyNumberFormat="1" applyBorder="1"/>
    <xf numFmtId="174" fontId="0" fillId="0" borderId="5" xfId="0" applyNumberFormat="1" applyBorder="1"/>
    <xf numFmtId="0" fontId="0" fillId="0" borderId="6" xfId="0" applyBorder="1"/>
    <xf numFmtId="0" fontId="0" fillId="0" borderId="7" xfId="0" applyBorder="1"/>
    <xf numFmtId="0" fontId="0" fillId="0" borderId="8" xfId="0" applyBorder="1"/>
    <xf numFmtId="169" fontId="0" fillId="5" borderId="4" xfId="0" applyNumberFormat="1" applyFill="1" applyBorder="1"/>
    <xf numFmtId="173" fontId="0" fillId="0" borderId="4" xfId="0" applyNumberFormat="1" applyBorder="1"/>
    <xf numFmtId="166" fontId="0" fillId="0" borderId="0" xfId="0" applyNumberFormat="1"/>
    <xf numFmtId="171" fontId="0" fillId="0" borderId="0" xfId="0" applyNumberFormat="1"/>
    <xf numFmtId="177" fontId="10" fillId="0" borderId="0" xfId="0" applyNumberFormat="1" applyFont="1"/>
    <xf numFmtId="164" fontId="0" fillId="0" borderId="4" xfId="1" applyNumberFormat="1" applyFont="1" applyBorder="1"/>
    <xf numFmtId="164" fontId="0" fillId="0" borderId="0" xfId="1" applyNumberFormat="1" applyFont="1" applyBorder="1"/>
    <xf numFmtId="164" fontId="0" fillId="5" borderId="0" xfId="1" applyNumberFormat="1" applyFont="1" applyFill="1" applyBorder="1"/>
    <xf numFmtId="164" fontId="10" fillId="5" borderId="0" xfId="1" applyNumberFormat="1" applyFont="1" applyFill="1" applyBorder="1"/>
    <xf numFmtId="169" fontId="0" fillId="5" borderId="0" xfId="0" applyNumberFormat="1" applyFill="1" applyBorder="1"/>
    <xf numFmtId="169" fontId="10" fillId="5" borderId="0" xfId="0" applyNumberFormat="1" applyFont="1" applyFill="1" applyBorder="1"/>
    <xf numFmtId="169" fontId="0" fillId="0" borderId="0" xfId="0" applyNumberFormat="1" applyBorder="1"/>
    <xf numFmtId="169" fontId="0" fillId="5" borderId="5" xfId="0" applyNumberFormat="1" applyFill="1" applyBorder="1"/>
    <xf numFmtId="169" fontId="0" fillId="0" borderId="4" xfId="0" applyNumberFormat="1" applyBorder="1"/>
    <xf numFmtId="169" fontId="0" fillId="0" borderId="5" xfId="0" applyNumberFormat="1" applyBorder="1"/>
    <xf numFmtId="168" fontId="0" fillId="0" borderId="4" xfId="0" applyNumberFormat="1" applyBorder="1"/>
    <xf numFmtId="168" fontId="0" fillId="0" borderId="0" xfId="0" applyNumberFormat="1" applyBorder="1"/>
    <xf numFmtId="168" fontId="0" fillId="0" borderId="5" xfId="0" applyNumberFormat="1" applyBorder="1"/>
    <xf numFmtId="175" fontId="0" fillId="5" borderId="4" xfId="0" applyNumberFormat="1" applyFill="1" applyBorder="1"/>
    <xf numFmtId="175" fontId="0" fillId="5" borderId="5" xfId="0" applyNumberFormat="1" applyFill="1" applyBorder="1"/>
    <xf numFmtId="0" fontId="0" fillId="0" borderId="0" xfId="0" applyAlignment="1">
      <alignment horizontal="center"/>
    </xf>
    <xf numFmtId="164" fontId="0" fillId="6" borderId="9" xfId="1" applyNumberFormat="1" applyFont="1" applyFill="1" applyBorder="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12" fillId="0" borderId="0" xfId="0" applyFont="1" applyAlignment="1">
      <alignment horizontal="left" vertical="center" wrapText="1"/>
    </xf>
    <xf numFmtId="0" fontId="0" fillId="0" borderId="0" xfId="0" applyAlignment="1">
      <alignment horizontal="left" vertical="center" wrapText="1" indent="2"/>
    </xf>
    <xf numFmtId="0" fontId="0" fillId="7" borderId="0" xfId="0" applyFill="1" applyAlignment="1">
      <alignment vertical="center" wrapText="1"/>
    </xf>
    <xf numFmtId="0" fontId="0" fillId="8" borderId="0" xfId="0" applyFill="1" applyAlignment="1">
      <alignment vertical="center" wrapText="1"/>
    </xf>
    <xf numFmtId="0" fontId="0" fillId="9" borderId="0" xfId="0" applyFill="1" applyAlignment="1">
      <alignment vertical="center" wrapText="1"/>
    </xf>
    <xf numFmtId="0" fontId="0" fillId="10" borderId="0" xfId="0" applyFill="1" applyAlignment="1">
      <alignment vertical="center" wrapText="1"/>
    </xf>
    <xf numFmtId="0" fontId="0" fillId="11" borderId="0" xfId="0" applyFill="1" applyAlignment="1">
      <alignment vertical="center" wrapText="1"/>
    </xf>
    <xf numFmtId="0" fontId="0" fillId="0" borderId="0" xfId="0" applyAlignment="1">
      <alignment horizontal="left" vertical="top" wrapText="1" indent="2"/>
    </xf>
    <xf numFmtId="0" fontId="0" fillId="0" borderId="0" xfId="0" applyAlignment="1">
      <alignment vertical="top"/>
    </xf>
    <xf numFmtId="0" fontId="15" fillId="0" borderId="0" xfId="0" applyFont="1" applyAlignment="1">
      <alignment vertical="center" wrapText="1"/>
    </xf>
    <xf numFmtId="0" fontId="16" fillId="0" borderId="0" xfId="0" applyFont="1" applyAlignment="1">
      <alignment vertical="top"/>
    </xf>
    <xf numFmtId="0" fontId="16" fillId="0" borderId="0" xfId="0" applyFont="1" applyAlignment="1">
      <alignment horizontal="center" vertical="top"/>
    </xf>
    <xf numFmtId="0" fontId="3" fillId="7" borderId="0" xfId="0" applyFont="1" applyFill="1" applyAlignment="1">
      <alignment vertical="center" wrapText="1"/>
    </xf>
    <xf numFmtId="0" fontId="3" fillId="8" borderId="0" xfId="0" applyFont="1" applyFill="1" applyAlignment="1">
      <alignment vertical="center" wrapText="1"/>
    </xf>
    <xf numFmtId="0" fontId="3" fillId="9" borderId="0" xfId="0" applyFont="1" applyFill="1" applyAlignment="1">
      <alignment vertical="center" wrapText="1"/>
    </xf>
    <xf numFmtId="0" fontId="3" fillId="10" borderId="0" xfId="0" applyFont="1" applyFill="1" applyAlignment="1">
      <alignment vertical="center" wrapText="1"/>
    </xf>
    <xf numFmtId="0" fontId="3" fillId="11" borderId="0" xfId="0" applyFont="1" applyFill="1" applyAlignment="1">
      <alignmen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wrapText="1"/>
    </xf>
    <xf numFmtId="164" fontId="0" fillId="4" borderId="20" xfId="1" applyNumberFormat="1" applyFont="1" applyFill="1" applyBorder="1"/>
    <xf numFmtId="164" fontId="0" fillId="6" borderId="20" xfId="1" applyNumberFormat="1" applyFont="1" applyFill="1" applyBorder="1"/>
    <xf numFmtId="164" fontId="0" fillId="0" borderId="16" xfId="1" applyNumberFormat="1" applyFont="1" applyBorder="1" applyAlignment="1">
      <alignment horizontal="center" vertical="center"/>
    </xf>
    <xf numFmtId="164" fontId="0" fillId="0" borderId="21" xfId="1" applyNumberFormat="1" applyFont="1" applyBorder="1"/>
    <xf numFmtId="0" fontId="0" fillId="0" borderId="17" xfId="0" applyBorder="1" applyAlignment="1">
      <alignment horizontal="center" vertical="center" wrapText="1"/>
    </xf>
    <xf numFmtId="164" fontId="0" fillId="0" borderId="17" xfId="1" applyNumberFormat="1" applyFont="1" applyBorder="1" applyAlignment="1">
      <alignment horizontal="center" vertical="center"/>
    </xf>
    <xf numFmtId="164" fontId="0" fillId="0" borderId="13" xfId="1" applyNumberFormat="1" applyFont="1"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164" fontId="0" fillId="0" borderId="17" xfId="1" applyNumberFormat="1" applyFont="1" applyBorder="1"/>
    <xf numFmtId="164" fontId="0" fillId="0" borderId="4" xfId="0" applyNumberFormat="1" applyBorder="1"/>
    <xf numFmtId="164" fontId="0" fillId="0" borderId="13" xfId="1" applyNumberFormat="1" applyFont="1" applyBorder="1"/>
    <xf numFmtId="0" fontId="0" fillId="0" borderId="0" xfId="0" applyFont="1"/>
    <xf numFmtId="169" fontId="0" fillId="0" borderId="0" xfId="0" applyNumberFormat="1" applyFill="1"/>
    <xf numFmtId="170" fontId="0" fillId="0" borderId="0" xfId="0" applyNumberFormat="1" applyFill="1"/>
    <xf numFmtId="166" fontId="0" fillId="0" borderId="0" xfId="0" applyNumberFormat="1" applyFill="1"/>
    <xf numFmtId="0" fontId="3" fillId="0" borderId="0" xfId="0" applyFont="1" applyFill="1"/>
    <xf numFmtId="178" fontId="0" fillId="0" borderId="0" xfId="0" applyNumberFormat="1" applyFill="1"/>
    <xf numFmtId="165" fontId="0" fillId="0" borderId="0" xfId="0" applyNumberFormat="1" applyFill="1"/>
    <xf numFmtId="170" fontId="10" fillId="0" borderId="0" xfId="0" applyNumberFormat="1" applyFont="1" applyFill="1"/>
    <xf numFmtId="165" fontId="10" fillId="0" borderId="0" xfId="0" applyNumberFormat="1" applyFont="1" applyFill="1"/>
    <xf numFmtId="172" fontId="0" fillId="0" borderId="0" xfId="0" applyNumberFormat="1" applyFill="1"/>
    <xf numFmtId="164" fontId="0" fillId="0" borderId="0" xfId="1" applyNumberFormat="1" applyFont="1" applyFill="1"/>
    <xf numFmtId="37" fontId="0" fillId="0" borderId="0" xfId="0" applyNumberFormat="1" applyFill="1"/>
    <xf numFmtId="166" fontId="10" fillId="0" borderId="0" xfId="0" applyNumberFormat="1" applyFont="1" applyFill="1"/>
    <xf numFmtId="2" fontId="0" fillId="0" borderId="0" xfId="0" applyNumberFormat="1" applyFill="1"/>
    <xf numFmtId="0" fontId="0" fillId="0" borderId="0" xfId="0" applyFill="1" applyAlignment="1" applyProtection="1">
      <alignment horizontal="left"/>
    </xf>
    <xf numFmtId="176" fontId="0" fillId="0" borderId="0" xfId="0" applyNumberFormat="1" applyFill="1" applyProtection="1"/>
    <xf numFmtId="0" fontId="9" fillId="0" borderId="0" xfId="2" applyFill="1"/>
    <xf numFmtId="0" fontId="0" fillId="0" borderId="0" xfId="0" applyFont="1" applyFill="1"/>
    <xf numFmtId="0" fontId="3" fillId="0" borderId="16" xfId="0" applyFont="1" applyBorder="1" applyAlignment="1">
      <alignment horizontal="center"/>
    </xf>
    <xf numFmtId="0" fontId="3" fillId="0" borderId="17" xfId="0" applyFont="1" applyBorder="1" applyAlignment="1">
      <alignment horizontal="center"/>
    </xf>
    <xf numFmtId="0" fontId="3" fillId="0" borderId="15"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16" fillId="0" borderId="0" xfId="0" applyFont="1" applyAlignment="1">
      <alignment horizontal="center" vertical="top"/>
    </xf>
    <xf numFmtId="0" fontId="0" fillId="0" borderId="0" xfId="0" applyAlignment="1">
      <alignment horizontal="center"/>
    </xf>
    <xf numFmtId="0" fontId="3" fillId="0" borderId="0" xfId="0" applyFont="1" applyAlignment="1">
      <alignment horizontal="center"/>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2" fontId="9" fillId="0" borderId="0" xfId="2" applyNumberFormat="1" applyFill="1" applyProtection="1">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FF00"/>
      <color rgb="FFFFFFCC"/>
      <color rgb="FFCC99FF"/>
      <color rgb="FF9999FF"/>
      <color rgb="FFFFFF66"/>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Monthly</a:t>
            </a:r>
            <a:r>
              <a:rPr lang="en-US" sz="1600" baseline="0"/>
              <a:t> MWh Savings Profile for Efficiency Program Portfolio</a:t>
            </a:r>
          </a:p>
        </c:rich>
      </c:tx>
      <c:layout>
        <c:manualLayout>
          <c:xMode val="edge"/>
          <c:yMode val="edge"/>
          <c:x val="0.31623912056483761"/>
          <c:y val="1.7465866355260474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'Data-Monthly MWh Results'!$B$6</c:f>
              <c:strCache>
                <c:ptCount val="1"/>
                <c:pt idx="0">
                  <c:v>Res A/C</c:v>
                </c:pt>
              </c:strCache>
            </c:strRef>
          </c:tx>
          <c:spPr>
            <a:solidFill>
              <a:schemeClr val="accent1"/>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Results'!$C$6:$O$6</c15:sqref>
                  </c15:fullRef>
                </c:ext>
              </c:extLst>
              <c:f>'Data-Monthly MWh Results'!$C$6:$N$6</c:f>
              <c:numCache>
                <c:formatCode>_(* #,##0_);_(* \(#,##0\);_(* "-"??_);_(@_)</c:formatCode>
                <c:ptCount val="12"/>
                <c:pt idx="0">
                  <c:v>4.2957700515292263</c:v>
                </c:pt>
                <c:pt idx="1">
                  <c:v>3.0306921664622561</c:v>
                </c:pt>
                <c:pt idx="2">
                  <c:v>2.6923920755163948</c:v>
                </c:pt>
                <c:pt idx="3">
                  <c:v>4.1753195476006137</c:v>
                </c:pt>
                <c:pt idx="4">
                  <c:v>8.2780570834708342</c:v>
                </c:pt>
                <c:pt idx="5">
                  <c:v>15.475547955544542</c:v>
                </c:pt>
                <c:pt idx="6">
                  <c:v>24.654415655066046</c:v>
                </c:pt>
                <c:pt idx="7">
                  <c:v>23.274951652182864</c:v>
                </c:pt>
                <c:pt idx="8">
                  <c:v>12.778081956999515</c:v>
                </c:pt>
                <c:pt idx="9">
                  <c:v>8.0073382943330618</c:v>
                </c:pt>
                <c:pt idx="10">
                  <c:v>2.6334524886726864</c:v>
                </c:pt>
                <c:pt idx="11">
                  <c:v>4.1039810726219752</c:v>
                </c:pt>
              </c:numCache>
            </c:numRef>
          </c:val>
        </c:ser>
        <c:ser>
          <c:idx val="1"/>
          <c:order val="1"/>
          <c:tx>
            <c:strRef>
              <c:f>'Data-Monthly MWh Results'!$B$7</c:f>
              <c:strCache>
                <c:ptCount val="1"/>
                <c:pt idx="0">
                  <c:v>Res Laundry</c:v>
                </c:pt>
              </c:strCache>
            </c:strRef>
          </c:tx>
          <c:spPr>
            <a:solidFill>
              <a:schemeClr val="accent2"/>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Results'!$C$7:$O$7</c15:sqref>
                  </c15:fullRef>
                </c:ext>
              </c:extLst>
              <c:f>'Data-Monthly MWh Results'!$C$7:$N$7</c:f>
              <c:numCache>
                <c:formatCode>_(* #,##0_);_(* \(#,##0\);_(* "-"??_);_(@_)</c:formatCode>
                <c:ptCount val="12"/>
                <c:pt idx="0">
                  <c:v>132.62834014417408</c:v>
                </c:pt>
                <c:pt idx="1">
                  <c:v>121.66229062899983</c:v>
                </c:pt>
                <c:pt idx="2">
                  <c:v>133.94761260715271</c:v>
                </c:pt>
                <c:pt idx="3">
                  <c:v>130.9322381655779</c:v>
                </c:pt>
                <c:pt idx="4">
                  <c:v>137.30448554495129</c:v>
                </c:pt>
                <c:pt idx="5">
                  <c:v>137.71351709276954</c:v>
                </c:pt>
                <c:pt idx="6">
                  <c:v>147.13917471428815</c:v>
                </c:pt>
                <c:pt idx="7">
                  <c:v>146.21468740939923</c:v>
                </c:pt>
                <c:pt idx="8">
                  <c:v>134.02095351780235</c:v>
                </c:pt>
                <c:pt idx="9">
                  <c:v>136.95930596733515</c:v>
                </c:pt>
                <c:pt idx="10">
                  <c:v>128.16792864400099</c:v>
                </c:pt>
                <c:pt idx="11">
                  <c:v>132.01946556354892</c:v>
                </c:pt>
              </c:numCache>
            </c:numRef>
          </c:val>
        </c:ser>
        <c:ser>
          <c:idx val="2"/>
          <c:order val="2"/>
          <c:tx>
            <c:strRef>
              <c:f>'Data-Monthly MWh Results'!$B$8</c:f>
              <c:strCache>
                <c:ptCount val="1"/>
                <c:pt idx="0">
                  <c:v>Res Lighting</c:v>
                </c:pt>
              </c:strCache>
            </c:strRef>
          </c:tx>
          <c:spPr>
            <a:solidFill>
              <a:schemeClr val="accent3"/>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Results'!$C$8:$O$8</c15:sqref>
                  </c15:fullRef>
                </c:ext>
              </c:extLst>
              <c:f>'Data-Monthly MWh Results'!$C$8:$N$8</c:f>
              <c:numCache>
                <c:formatCode>_(* #,##0_);_(* \(#,##0\);_(* "-"??_);_(@_)</c:formatCode>
                <c:ptCount val="12"/>
                <c:pt idx="0">
                  <c:v>2904.8559101825836</c:v>
                </c:pt>
                <c:pt idx="1">
                  <c:v>2724.6490176011898</c:v>
                </c:pt>
                <c:pt idx="2">
                  <c:v>3034.5794902002126</c:v>
                </c:pt>
                <c:pt idx="3">
                  <c:v>2793.5239960023982</c:v>
                </c:pt>
                <c:pt idx="4">
                  <c:v>3016.7820260756998</c:v>
                </c:pt>
                <c:pt idx="5">
                  <c:v>2730.2760096570173</c:v>
                </c:pt>
                <c:pt idx="6">
                  <c:v>2898.9353152187787</c:v>
                </c:pt>
                <c:pt idx="7">
                  <c:v>2890.0633949979233</c:v>
                </c:pt>
                <c:pt idx="8">
                  <c:v>2694.2295887915166</c:v>
                </c:pt>
                <c:pt idx="9">
                  <c:v>3056.043498826682</c:v>
                </c:pt>
                <c:pt idx="10">
                  <c:v>2676.9614442892748</c:v>
                </c:pt>
                <c:pt idx="11">
                  <c:v>2918.6503081567275</c:v>
                </c:pt>
              </c:numCache>
            </c:numRef>
          </c:val>
        </c:ser>
        <c:ser>
          <c:idx val="3"/>
          <c:order val="3"/>
          <c:tx>
            <c:strRef>
              <c:f>'Data-Monthly MWh Results'!$B$9</c:f>
              <c:strCache>
                <c:ptCount val="1"/>
                <c:pt idx="0">
                  <c:v>Res Refrig</c:v>
                </c:pt>
              </c:strCache>
            </c:strRef>
          </c:tx>
          <c:spPr>
            <a:solidFill>
              <a:schemeClr val="accent4"/>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Results'!$C$9:$O$9</c15:sqref>
                  </c15:fullRef>
                </c:ext>
              </c:extLst>
              <c:f>'Data-Monthly MWh Results'!$C$9:$N$9</c:f>
              <c:numCache>
                <c:formatCode>_(* #,##0_);_(* \(#,##0\);_(* "-"??_);_(@_)</c:formatCode>
                <c:ptCount val="12"/>
                <c:pt idx="0">
                  <c:v>104.44776995123814</c:v>
                </c:pt>
                <c:pt idx="1">
                  <c:v>100.03600689850288</c:v>
                </c:pt>
                <c:pt idx="2">
                  <c:v>114.31605820279084</c:v>
                </c:pt>
                <c:pt idx="3">
                  <c:v>119.68437927632912</c:v>
                </c:pt>
                <c:pt idx="4">
                  <c:v>133.29304377589287</c:v>
                </c:pt>
                <c:pt idx="5">
                  <c:v>143.48435801887226</c:v>
                </c:pt>
                <c:pt idx="6">
                  <c:v>159.58083613787645</c:v>
                </c:pt>
                <c:pt idx="7">
                  <c:v>156.88900682733953</c:v>
                </c:pt>
                <c:pt idx="8">
                  <c:v>142.99965128473025</c:v>
                </c:pt>
                <c:pt idx="9">
                  <c:v>142.82560451924763</c:v>
                </c:pt>
                <c:pt idx="10">
                  <c:v>110.58219445706118</c:v>
                </c:pt>
                <c:pt idx="11">
                  <c:v>103.30109065011892</c:v>
                </c:pt>
              </c:numCache>
            </c:numRef>
          </c:val>
        </c:ser>
        <c:ser>
          <c:idx val="4"/>
          <c:order val="4"/>
          <c:tx>
            <c:strRef>
              <c:f>'Data-Monthly MWh Results'!$B$10</c:f>
              <c:strCache>
                <c:ptCount val="1"/>
                <c:pt idx="0">
                  <c:v>Res Heat</c:v>
                </c:pt>
              </c:strCache>
            </c:strRef>
          </c:tx>
          <c:spPr>
            <a:solidFill>
              <a:schemeClr val="accent5"/>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Results'!$C$10:$O$10</c15:sqref>
                  </c15:fullRef>
                </c:ext>
              </c:extLst>
              <c:f>'Data-Monthly MWh Results'!$C$10:$N$10</c:f>
              <c:numCache>
                <c:formatCode>_(* #,##0_);_(* \(#,##0\);_(* "-"??_);_(@_)</c:formatCode>
                <c:ptCount val="12"/>
                <c:pt idx="0">
                  <c:v>160.07821661245805</c:v>
                </c:pt>
                <c:pt idx="1">
                  <c:v>110.96376724779233</c:v>
                </c:pt>
                <c:pt idx="2">
                  <c:v>103.06273501730766</c:v>
                </c:pt>
                <c:pt idx="3">
                  <c:v>91.900830686066456</c:v>
                </c:pt>
                <c:pt idx="4">
                  <c:v>0</c:v>
                </c:pt>
                <c:pt idx="5">
                  <c:v>0</c:v>
                </c:pt>
                <c:pt idx="6">
                  <c:v>0</c:v>
                </c:pt>
                <c:pt idx="7">
                  <c:v>0</c:v>
                </c:pt>
                <c:pt idx="8">
                  <c:v>0</c:v>
                </c:pt>
                <c:pt idx="9">
                  <c:v>75.591297593362569</c:v>
                </c:pt>
                <c:pt idx="10">
                  <c:v>107.41225583335402</c:v>
                </c:pt>
                <c:pt idx="11">
                  <c:v>163.99089700965899</c:v>
                </c:pt>
              </c:numCache>
            </c:numRef>
          </c:val>
        </c:ser>
        <c:ser>
          <c:idx val="5"/>
          <c:order val="5"/>
          <c:tx>
            <c:strRef>
              <c:f>'Data-Monthly MWh Results'!$B$11</c:f>
              <c:strCache>
                <c:ptCount val="1"/>
                <c:pt idx="0">
                  <c:v>Res Water Heat</c:v>
                </c:pt>
              </c:strCache>
            </c:strRef>
          </c:tx>
          <c:spPr>
            <a:solidFill>
              <a:schemeClr val="accent6"/>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Results'!$C$11:$O$11</c15:sqref>
                  </c15:fullRef>
                </c:ext>
              </c:extLst>
              <c:f>'Data-Monthly MWh Results'!$C$11:$N$11</c:f>
              <c:numCache>
                <c:formatCode>_(* #,##0_);_(* \(#,##0\);_(* "-"??_);_(@_)</c:formatCode>
                <c:ptCount val="12"/>
                <c:pt idx="0">
                  <c:v>91.105657396567722</c:v>
                </c:pt>
                <c:pt idx="1">
                  <c:v>85.441153398443845</c:v>
                </c:pt>
                <c:pt idx="2">
                  <c:v>90.923405581371199</c:v>
                </c:pt>
                <c:pt idx="3">
                  <c:v>82.503241072829837</c:v>
                </c:pt>
                <c:pt idx="4">
                  <c:v>80.5283020479405</c:v>
                </c:pt>
                <c:pt idx="5">
                  <c:v>66.825665572054561</c:v>
                </c:pt>
                <c:pt idx="6">
                  <c:v>64.868146075499411</c:v>
                </c:pt>
                <c:pt idx="7">
                  <c:v>67.703174311889626</c:v>
                </c:pt>
                <c:pt idx="8">
                  <c:v>66.107110028269034</c:v>
                </c:pt>
                <c:pt idx="9">
                  <c:v>67.703174311889626</c:v>
                </c:pt>
                <c:pt idx="10">
                  <c:v>75.317685634974481</c:v>
                </c:pt>
                <c:pt idx="11">
                  <c:v>78.77328456827037</c:v>
                </c:pt>
              </c:numCache>
            </c:numRef>
          </c:val>
        </c:ser>
        <c:ser>
          <c:idx val="6"/>
          <c:order val="6"/>
          <c:tx>
            <c:strRef>
              <c:f>'Data-Monthly MWh Results'!$B$12</c:f>
              <c:strCache>
                <c:ptCount val="1"/>
                <c:pt idx="0">
                  <c:v>Res Other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Results'!$C$12:$O$12</c15:sqref>
                  </c15:fullRef>
                </c:ext>
              </c:extLst>
              <c:f>'Data-Monthly MWh Results'!$C$12:$N$12</c:f>
              <c:numCache>
                <c:formatCode>_(* #,##0_);_(* \(#,##0\);_(* "-"??_);_(@_)</c:formatCode>
                <c:ptCount val="12"/>
                <c:pt idx="0">
                  <c:v>290.25292885513295</c:v>
                </c:pt>
                <c:pt idx="1">
                  <c:v>249.70036617662302</c:v>
                </c:pt>
                <c:pt idx="2">
                  <c:v>250.89666325346207</c:v>
                </c:pt>
                <c:pt idx="3">
                  <c:v>237.32785419179689</c:v>
                </c:pt>
                <c:pt idx="4">
                  <c:v>254.29387388190244</c:v>
                </c:pt>
                <c:pt idx="5">
                  <c:v>260.68798045943026</c:v>
                </c:pt>
                <c:pt idx="6">
                  <c:v>313.51148600495031</c:v>
                </c:pt>
                <c:pt idx="7">
                  <c:v>310.74921694962546</c:v>
                </c:pt>
                <c:pt idx="8">
                  <c:v>260.95683028151007</c:v>
                </c:pt>
                <c:pt idx="9">
                  <c:v>255.03845661988811</c:v>
                </c:pt>
                <c:pt idx="10">
                  <c:v>265.68822128592188</c:v>
                </c:pt>
                <c:pt idx="11">
                  <c:v>307.89612203975594</c:v>
                </c:pt>
              </c:numCache>
            </c:numRef>
          </c:val>
        </c:ser>
        <c:ser>
          <c:idx val="9"/>
          <c:order val="9"/>
          <c:tx>
            <c:strRef>
              <c:f>'Data-Monthly MWh Results'!$B$15</c:f>
              <c:strCache>
                <c:ptCount val="1"/>
                <c:pt idx="0">
                  <c:v>C&amp;I A/C</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Results'!$C$15:$O$15</c15:sqref>
                  </c15:fullRef>
                </c:ext>
              </c:extLst>
              <c:f>'Data-Monthly MWh Results'!$C$15:$N$15</c:f>
              <c:numCache>
                <c:formatCode>_(* #,##0_);_(* \(#,##0\);_(* "-"??_);_(@_)</c:formatCode>
                <c:ptCount val="12"/>
                <c:pt idx="0">
                  <c:v>112.00520228106831</c:v>
                </c:pt>
                <c:pt idx="1">
                  <c:v>123.46036939637</c:v>
                </c:pt>
                <c:pt idx="2">
                  <c:v>170.72429686140546</c:v>
                </c:pt>
                <c:pt idx="3">
                  <c:v>206.7978904339536</c:v>
                </c:pt>
                <c:pt idx="4">
                  <c:v>306.67417738696042</c:v>
                </c:pt>
                <c:pt idx="5">
                  <c:v>401.22776544049231</c:v>
                </c:pt>
                <c:pt idx="6">
                  <c:v>508.87521182738317</c:v>
                </c:pt>
                <c:pt idx="7">
                  <c:v>548.55089069228961</c:v>
                </c:pt>
                <c:pt idx="8">
                  <c:v>455.71741929341493</c:v>
                </c:pt>
                <c:pt idx="9">
                  <c:v>314.35445768497078</c:v>
                </c:pt>
                <c:pt idx="10">
                  <c:v>169.18695177412488</c:v>
                </c:pt>
                <c:pt idx="11">
                  <c:v>111.73681335613786</c:v>
                </c:pt>
              </c:numCache>
            </c:numRef>
          </c:val>
        </c:ser>
        <c:ser>
          <c:idx val="10"/>
          <c:order val="10"/>
          <c:tx>
            <c:strRef>
              <c:f>'Data-Monthly MWh Results'!$B$16</c:f>
              <c:strCache>
                <c:ptCount val="1"/>
                <c:pt idx="0">
                  <c:v>C&amp;I Water Heat</c:v>
                </c:pt>
              </c:strCache>
            </c:strRef>
          </c:tx>
          <c:spPr>
            <a:solidFill>
              <a:srgbClr val="FFFF00"/>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Results'!$C$16:$O$16</c15:sqref>
                  </c15:fullRef>
                </c:ext>
              </c:extLst>
              <c:f>'Data-Monthly MWh Results'!$C$16:$N$16</c:f>
              <c:numCache>
                <c:formatCode>_(* #,##0_);_(* \(#,##0\);_(* "-"??_);_(@_)</c:formatCode>
                <c:ptCount val="12"/>
                <c:pt idx="0">
                  <c:v>13.01493806532196</c:v>
                </c:pt>
                <c:pt idx="1">
                  <c:v>12.11696712358254</c:v>
                </c:pt>
                <c:pt idx="2">
                  <c:v>13.227088414412711</c:v>
                </c:pt>
                <c:pt idx="3">
                  <c:v>12.213829048336903</c:v>
                </c:pt>
                <c:pt idx="4">
                  <c:v>12.414369895465505</c:v>
                </c:pt>
                <c:pt idx="5">
                  <c:v>10.843508315332071</c:v>
                </c:pt>
                <c:pt idx="6">
                  <c:v>10.723056617409277</c:v>
                </c:pt>
                <c:pt idx="7">
                  <c:v>10.517803483009336</c:v>
                </c:pt>
                <c:pt idx="8">
                  <c:v>10.0711150668304</c:v>
                </c:pt>
                <c:pt idx="9">
                  <c:v>10.711385679080605</c:v>
                </c:pt>
                <c:pt idx="10">
                  <c:v>10.939460963577805</c:v>
                </c:pt>
                <c:pt idx="11">
                  <c:v>12.206477327640879</c:v>
                </c:pt>
              </c:numCache>
            </c:numRef>
          </c:val>
        </c:ser>
        <c:ser>
          <c:idx val="11"/>
          <c:order val="11"/>
          <c:tx>
            <c:strRef>
              <c:f>'Data-Monthly MWh Results'!$B$17</c:f>
              <c:strCache>
                <c:ptCount val="1"/>
                <c:pt idx="0">
                  <c:v>Industrial Process</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Results'!$C$17:$O$17</c15:sqref>
                  </c15:fullRef>
                </c:ext>
              </c:extLst>
              <c:f>'Data-Monthly MWh Results'!$C$17:$N$17</c:f>
              <c:numCache>
                <c:formatCode>_(* #,##0_);_(* \(#,##0\);_(* "-"??_);_(@_)</c:formatCode>
                <c:ptCount val="12"/>
                <c:pt idx="0">
                  <c:v>873.99275074408263</c:v>
                </c:pt>
                <c:pt idx="1">
                  <c:v>796.62354859461459</c:v>
                </c:pt>
                <c:pt idx="2">
                  <c:v>865.66062469538826</c:v>
                </c:pt>
                <c:pt idx="3">
                  <c:v>853.91510202104701</c:v>
                </c:pt>
                <c:pt idx="4">
                  <c:v>870.41732474964158</c:v>
                </c:pt>
                <c:pt idx="5">
                  <c:v>826.79239851821376</c:v>
                </c:pt>
                <c:pt idx="6">
                  <c:v>863.81331179172787</c:v>
                </c:pt>
                <c:pt idx="7">
                  <c:v>868.01467276294409</c:v>
                </c:pt>
                <c:pt idx="8">
                  <c:v>831.42760772916427</c:v>
                </c:pt>
                <c:pt idx="9">
                  <c:v>882.77492439859827</c:v>
                </c:pt>
                <c:pt idx="10">
                  <c:v>828.7067674371043</c:v>
                </c:pt>
                <c:pt idx="11">
                  <c:v>857.86096655747338</c:v>
                </c:pt>
              </c:numCache>
            </c:numRef>
          </c:val>
        </c:ser>
        <c:ser>
          <c:idx val="12"/>
          <c:order val="12"/>
          <c:tx>
            <c:strRef>
              <c:f>'Data-Monthly MWh Results'!$B$18</c:f>
              <c:strCache>
                <c:ptCount val="1"/>
                <c:pt idx="0">
                  <c:v>C&amp;I Lighting</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Results'!$C$18:$O$18</c15:sqref>
                  </c15:fullRef>
                </c:ext>
              </c:extLst>
              <c:f>'Data-Monthly MWh Results'!$C$18:$N$18</c:f>
              <c:numCache>
                <c:formatCode>_(* #,##0_);_(* \(#,##0\);_(* "-"??_);_(@_)</c:formatCode>
                <c:ptCount val="12"/>
                <c:pt idx="0">
                  <c:v>3584.6623438083811</c:v>
                </c:pt>
                <c:pt idx="1">
                  <c:v>3283.2503036344092</c:v>
                </c:pt>
                <c:pt idx="2">
                  <c:v>3566.8062605056525</c:v>
                </c:pt>
                <c:pt idx="3">
                  <c:v>3515.1656881211284</c:v>
                </c:pt>
                <c:pt idx="4">
                  <c:v>3596.8794752679528</c:v>
                </c:pt>
                <c:pt idx="5">
                  <c:v>3387.602899845981</c:v>
                </c:pt>
                <c:pt idx="6">
                  <c:v>3501.2693246404024</c:v>
                </c:pt>
                <c:pt idx="7">
                  <c:v>3541.9458518806678</c:v>
                </c:pt>
                <c:pt idx="8">
                  <c:v>3427.0744279094579</c:v>
                </c:pt>
                <c:pt idx="9">
                  <c:v>3659.4514550715389</c:v>
                </c:pt>
                <c:pt idx="10">
                  <c:v>3384.8080310381865</c:v>
                </c:pt>
                <c:pt idx="11">
                  <c:v>3487.0839382762379</c:v>
                </c:pt>
              </c:numCache>
            </c:numRef>
          </c:val>
        </c:ser>
        <c:ser>
          <c:idx val="13"/>
          <c:order val="13"/>
          <c:tx>
            <c:strRef>
              <c:f>'Data-Monthly MWh Results'!$B$19</c:f>
              <c:strCache>
                <c:ptCount val="1"/>
                <c:pt idx="0">
                  <c:v>C&amp;I Motors</c:v>
                </c:pt>
              </c:strCache>
            </c:strRef>
          </c:tx>
          <c:spPr>
            <a:solidFill>
              <a:schemeClr val="accent2">
                <a:lumMod val="80000"/>
                <a:lumOff val="20000"/>
              </a:schemeClr>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Results'!$C$19:$O$19</c15:sqref>
                  </c15:fullRef>
                </c:ext>
              </c:extLst>
              <c:f>'Data-Monthly MWh Results'!$C$19:$N$19</c:f>
              <c:numCache>
                <c:formatCode>_(* #,##0_);_(* \(#,##0\);_(* "-"??_);_(@_)</c:formatCode>
                <c:ptCount val="12"/>
                <c:pt idx="0">
                  <c:v>684.51058711218673</c:v>
                </c:pt>
                <c:pt idx="1">
                  <c:v>626.82905253630622</c:v>
                </c:pt>
                <c:pt idx="2">
                  <c:v>680.80482167541152</c:v>
                </c:pt>
                <c:pt idx="3">
                  <c:v>676.03741424983639</c:v>
                </c:pt>
                <c:pt idx="4">
                  <c:v>704.62150195827417</c:v>
                </c:pt>
                <c:pt idx="5">
                  <c:v>673.51926852907241</c:v>
                </c:pt>
                <c:pt idx="6">
                  <c:v>702.58804112652069</c:v>
                </c:pt>
                <c:pt idx="7">
                  <c:v>704.90073551439389</c:v>
                </c:pt>
                <c:pt idx="8">
                  <c:v>670.27320457649535</c:v>
                </c:pt>
                <c:pt idx="9">
                  <c:v>707.38934333914801</c:v>
                </c:pt>
                <c:pt idx="10">
                  <c:v>649.59118700490399</c:v>
                </c:pt>
                <c:pt idx="11">
                  <c:v>667.53484237745022</c:v>
                </c:pt>
              </c:numCache>
            </c:numRef>
          </c:val>
        </c:ser>
        <c:ser>
          <c:idx val="14"/>
          <c:order val="14"/>
          <c:tx>
            <c:strRef>
              <c:f>'Data-Monthly MWh Results'!$B$20</c:f>
              <c:strCache>
                <c:ptCount val="1"/>
                <c:pt idx="0">
                  <c:v>C&amp;I Refrig</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Results'!$C$20:$O$20</c15:sqref>
                  </c15:fullRef>
                </c:ext>
              </c:extLst>
              <c:f>'Data-Monthly MWh Results'!$C$20:$N$20</c:f>
              <c:numCache>
                <c:formatCode>_(* #,##0_);_(* \(#,##0\);_(* "-"??_);_(@_)</c:formatCode>
                <c:ptCount val="12"/>
                <c:pt idx="0">
                  <c:v>201.94002037400773</c:v>
                </c:pt>
                <c:pt idx="1">
                  <c:v>186.23248922003884</c:v>
                </c:pt>
                <c:pt idx="2">
                  <c:v>207.88942958598631</c:v>
                </c:pt>
                <c:pt idx="3">
                  <c:v>205.63404976717561</c:v>
                </c:pt>
                <c:pt idx="4">
                  <c:v>219.86480615254331</c:v>
                </c:pt>
                <c:pt idx="5">
                  <c:v>219.01345700560427</c:v>
                </c:pt>
                <c:pt idx="6">
                  <c:v>236.33170473523896</c:v>
                </c:pt>
                <c:pt idx="7">
                  <c:v>237.95226119084282</c:v>
                </c:pt>
                <c:pt idx="8">
                  <c:v>225.66025651528992</c:v>
                </c:pt>
                <c:pt idx="9">
                  <c:v>223.94126886995983</c:v>
                </c:pt>
                <c:pt idx="10">
                  <c:v>205.34712283798333</c:v>
                </c:pt>
                <c:pt idx="11">
                  <c:v>202.69313374532888</c:v>
                </c:pt>
              </c:numCache>
            </c:numRef>
          </c:val>
        </c:ser>
        <c:ser>
          <c:idx val="15"/>
          <c:order val="15"/>
          <c:tx>
            <c:strRef>
              <c:f>'Data-Monthly MWh Results'!$B$21</c:f>
              <c:strCache>
                <c:ptCount val="1"/>
                <c:pt idx="0">
                  <c:v>C&amp;I Heat</c:v>
                </c:pt>
              </c:strCache>
            </c:strRef>
          </c:tx>
          <c:spPr>
            <a:solidFill>
              <a:schemeClr val="accent4">
                <a:lumMod val="80000"/>
                <a:lumOff val="20000"/>
              </a:schemeClr>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Results'!$C$21:$O$21</c15:sqref>
                  </c15:fullRef>
                </c:ext>
              </c:extLst>
              <c:f>'Data-Monthly MWh Results'!$C$21:$N$21</c:f>
              <c:numCache>
                <c:formatCode>_(* #,##0_);_(* \(#,##0\);_(* "-"??_);_(@_)</c:formatCode>
                <c:ptCount val="12"/>
                <c:pt idx="0">
                  <c:v>78.204927510465836</c:v>
                </c:pt>
                <c:pt idx="1">
                  <c:v>56.887901580944586</c:v>
                </c:pt>
                <c:pt idx="2">
                  <c:v>47.753208053196303</c:v>
                </c:pt>
                <c:pt idx="3">
                  <c:v>40.088365783780532</c:v>
                </c:pt>
                <c:pt idx="4">
                  <c:v>28.829935000262711</c:v>
                </c:pt>
                <c:pt idx="5">
                  <c:v>22.345582229735911</c:v>
                </c:pt>
                <c:pt idx="6">
                  <c:v>20.266448920662626</c:v>
                </c:pt>
                <c:pt idx="7">
                  <c:v>19.139842616781323</c:v>
                </c:pt>
                <c:pt idx="8">
                  <c:v>19.384632399930261</c:v>
                </c:pt>
                <c:pt idx="9">
                  <c:v>27.534155271435267</c:v>
                </c:pt>
                <c:pt idx="10">
                  <c:v>41.827515367477986</c:v>
                </c:pt>
                <c:pt idx="11">
                  <c:v>73.73748526532664</c:v>
                </c:pt>
              </c:numCache>
            </c:numRef>
          </c:val>
        </c:ser>
        <c:ser>
          <c:idx val="16"/>
          <c:order val="16"/>
          <c:tx>
            <c:strRef>
              <c:f>'Data-Monthly MWh Results'!$B$22</c:f>
              <c:strCache>
                <c:ptCount val="1"/>
                <c:pt idx="0">
                  <c:v>C&amp;I Ventilation</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Results'!$C$22:$O$22</c15:sqref>
                  </c15:fullRef>
                </c:ext>
              </c:extLst>
              <c:f>'Data-Monthly MWh Results'!$C$22:$N$22</c:f>
              <c:numCache>
                <c:formatCode>_(* #,##0_);_(* \(#,##0\);_(* "-"??_);_(@_)</c:formatCode>
                <c:ptCount val="12"/>
                <c:pt idx="0">
                  <c:v>81.329904361014556</c:v>
                </c:pt>
                <c:pt idx="1">
                  <c:v>73.816134568001019</c:v>
                </c:pt>
                <c:pt idx="2">
                  <c:v>79.797576718098426</c:v>
                </c:pt>
                <c:pt idx="3">
                  <c:v>79.058174414224865</c:v>
                </c:pt>
                <c:pt idx="4">
                  <c:v>82.909147269708569</c:v>
                </c:pt>
                <c:pt idx="5">
                  <c:v>82.028966909588519</c:v>
                </c:pt>
                <c:pt idx="6">
                  <c:v>87.206195696808038</c:v>
                </c:pt>
                <c:pt idx="7">
                  <c:v>89.306369208872979</c:v>
                </c:pt>
                <c:pt idx="8">
                  <c:v>83.776307229212065</c:v>
                </c:pt>
                <c:pt idx="9">
                  <c:v>84.221900249800271</c:v>
                </c:pt>
                <c:pt idx="10">
                  <c:v>75.563593686726819</c:v>
                </c:pt>
                <c:pt idx="11">
                  <c:v>79.18572968794399</c:v>
                </c:pt>
              </c:numCache>
            </c:numRef>
          </c:val>
        </c:ser>
        <c:ser>
          <c:idx val="17"/>
          <c:order val="17"/>
          <c:tx>
            <c:strRef>
              <c:f>'Data-Monthly MWh Results'!$B$23</c:f>
              <c:strCache>
                <c:ptCount val="1"/>
                <c:pt idx="0">
                  <c:v>C&amp;I Compressed Air</c:v>
                </c:pt>
              </c:strCache>
            </c:strRef>
          </c:tx>
          <c:spPr>
            <a:solidFill>
              <a:schemeClr val="accent6">
                <a:lumMod val="80000"/>
                <a:lumOff val="20000"/>
              </a:schemeClr>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Results'!$C$23:$O$23</c15:sqref>
                  </c15:fullRef>
                </c:ext>
              </c:extLst>
              <c:f>'Data-Monthly MWh Results'!$C$23:$N$23</c:f>
              <c:numCache>
                <c:formatCode>_(* #,##0_);_(* \(#,##0\);_(* "-"??_);_(@_)</c:formatCode>
                <c:ptCount val="12"/>
                <c:pt idx="0">
                  <c:v>153.07153859072588</c:v>
                </c:pt>
                <c:pt idx="1">
                  <c:v>140.03118497035027</c:v>
                </c:pt>
                <c:pt idx="2">
                  <c:v>153.21845633877516</c:v>
                </c:pt>
                <c:pt idx="3">
                  <c:v>152.63147481988844</c:v>
                </c:pt>
                <c:pt idx="4">
                  <c:v>155.29156823388846</c:v>
                </c:pt>
                <c:pt idx="5">
                  <c:v>146.4778480855515</c:v>
                </c:pt>
                <c:pt idx="6">
                  <c:v>153.47664988213359</c:v>
                </c:pt>
                <c:pt idx="7">
                  <c:v>154.79694560810412</c:v>
                </c:pt>
                <c:pt idx="8">
                  <c:v>147.01979856285013</c:v>
                </c:pt>
                <c:pt idx="9">
                  <c:v>159.72998599361088</c:v>
                </c:pt>
                <c:pt idx="10">
                  <c:v>145.98893084577131</c:v>
                </c:pt>
                <c:pt idx="11">
                  <c:v>147.87183018956216</c:v>
                </c:pt>
              </c:numCache>
            </c:numRef>
          </c:val>
        </c:ser>
        <c:ser>
          <c:idx val="18"/>
          <c:order val="18"/>
          <c:tx>
            <c:strRef>
              <c:f>'Data-Monthly MWh Results'!$B$24</c:f>
              <c:strCache>
                <c:ptCount val="1"/>
                <c:pt idx="0">
                  <c:v>C&amp;I Other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'Data-Monthly MWh Results'!$C$5:$O$5</c15:sqref>
                  </c15:fullRef>
                </c:ext>
              </c:extLst>
              <c:f>'Data-Monthly MWh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Results'!$C$24:$O$24</c15:sqref>
                  </c15:fullRef>
                </c:ext>
              </c:extLst>
              <c:f>'Data-Monthly MWh Results'!$C$24:$N$24</c:f>
              <c:numCache>
                <c:formatCode>_(* #,##0_);_(* \(#,##0\);_(* "-"??_);_(@_)</c:formatCode>
                <c:ptCount val="12"/>
                <c:pt idx="0">
                  <c:v>92.244325920493083</c:v>
                </c:pt>
                <c:pt idx="1">
                  <c:v>84.404417740289787</c:v>
                </c:pt>
                <c:pt idx="2">
                  <c:v>91.423660037885256</c:v>
                </c:pt>
                <c:pt idx="3">
                  <c:v>89.533601356718322</c:v>
                </c:pt>
                <c:pt idx="4">
                  <c:v>92.249394000233224</c:v>
                </c:pt>
                <c:pt idx="5">
                  <c:v>87.78553061087635</c:v>
                </c:pt>
                <c:pt idx="6">
                  <c:v>91.022717452827692</c:v>
                </c:pt>
                <c:pt idx="7">
                  <c:v>91.593836458171339</c:v>
                </c:pt>
                <c:pt idx="8">
                  <c:v>88.361645203219609</c:v>
                </c:pt>
                <c:pt idx="9">
                  <c:v>93.418569458902624</c:v>
                </c:pt>
                <c:pt idx="10">
                  <c:v>87.794025438101414</c:v>
                </c:pt>
                <c:pt idx="11">
                  <c:v>90.168276322281287</c:v>
                </c:pt>
              </c:numCache>
            </c:numRef>
          </c:val>
        </c:ser>
        <c:dLbls>
          <c:showLegendKey val="0"/>
          <c:showVal val="0"/>
          <c:showCatName val="0"/>
          <c:showSerName val="0"/>
          <c:showPercent val="0"/>
          <c:showBubbleSize val="0"/>
        </c:dLbls>
        <c:gapWidth val="150"/>
        <c:overlap val="100"/>
        <c:axId val="220111984"/>
        <c:axId val="220112544"/>
        <c:extLst>
          <c:ext xmlns:c15="http://schemas.microsoft.com/office/drawing/2012/chart" uri="{02D57815-91ED-43cb-92C2-25804820EDAC}">
            <c15:filteredBarSeries>
              <c15:ser>
                <c:idx val="7"/>
                <c:order val="7"/>
                <c:tx>
                  <c:strRef>
                    <c:extLst>
                      <c:ext uri="{02D57815-91ED-43cb-92C2-25804820EDAC}">
                        <c15:formulaRef>
                          <c15:sqref>'Data-Monthly MWh Results'!$B$13</c15:sqref>
                        </c15:formulaRef>
                      </c:ext>
                    </c:extLst>
                    <c:strCache>
                      <c:ptCount val="1"/>
                      <c:pt idx="0">
                        <c:v>RES TOTAL</c:v>
                      </c:pt>
                    </c:strCache>
                  </c:strRef>
                </c:tx>
                <c:spPr>
                  <a:solidFill>
                    <a:schemeClr val="accent2">
                      <a:lumMod val="60000"/>
                    </a:schemeClr>
                  </a:solidFill>
                  <a:ln>
                    <a:noFill/>
                  </a:ln>
                  <a:effectLst/>
                </c:spPr>
                <c:invertIfNegative val="0"/>
                <c:cat>
                  <c:strRef>
                    <c:extLst>
                      <c:ext uri="{02D57815-91ED-43cb-92C2-25804820EDAC}">
                        <c15:fullRef>
                          <c15:sqref>'Data-Monthly MWh Results'!$C$5:$O$5</c15:sqref>
                        </c15:fullRef>
                        <c15:formulaRef>
                          <c15:sqref>'Data-Monthly MWh Results'!$C$5:$N$5</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ullRef>
                          <c15:sqref>'Data-Monthly MWh Results'!$C$13:$O$13</c15:sqref>
                        </c15:fullRef>
                        <c15:formulaRef>
                          <c15:sqref>'Data-Monthly MWh Results'!$C$13:$N$13</c15:sqref>
                        </c15:formulaRef>
                      </c:ext>
                    </c:extLst>
                    <c:numCache>
                      <c:formatCode>_(* #,##0_);_(* \(#,##0\);_(* "-"??_);_(@_)</c:formatCode>
                      <c:ptCount val="12"/>
                      <c:pt idx="0">
                        <c:v>3687.6645931936837</c:v>
                      </c:pt>
                      <c:pt idx="1">
                        <c:v>3395.4832941180143</c:v>
                      </c:pt>
                      <c:pt idx="2">
                        <c:v>3730.4183569378138</c:v>
                      </c:pt>
                      <c:pt idx="3">
                        <c:v>3460.0478589425998</c:v>
                      </c:pt>
                      <c:pt idx="4">
                        <c:v>3630.479788409858</c:v>
                      </c:pt>
                      <c:pt idx="5">
                        <c:v>3354.4630787556889</c:v>
                      </c:pt>
                      <c:pt idx="6">
                        <c:v>3608.6893738064587</c:v>
                      </c:pt>
                      <c:pt idx="7">
                        <c:v>3594.89443214836</c:v>
                      </c:pt>
                      <c:pt idx="8">
                        <c:v>3311.0922158608273</c:v>
                      </c:pt>
                      <c:pt idx="9">
                        <c:v>3742.1686761327378</c:v>
                      </c:pt>
                      <c:pt idx="10">
                        <c:v>3366.7631826332599</c:v>
                      </c:pt>
                      <c:pt idx="11">
                        <c:v>3708.7351490607025</c:v>
                      </c:pt>
                    </c:numCache>
                  </c:numRef>
                </c:val>
              </c15:ser>
            </c15:filteredBarSeries>
            <c15:filteredBarSeries>
              <c15:ser>
                <c:idx val="8"/>
                <c:order val="8"/>
                <c:tx>
                  <c:strRef>
                    <c:extLst xmlns:c15="http://schemas.microsoft.com/office/drawing/2012/chart">
                      <c:ext xmlns:c15="http://schemas.microsoft.com/office/drawing/2012/chart" uri="{02D57815-91ED-43cb-92C2-25804820EDAC}">
                        <c15:formulaRef>
                          <c15:sqref>'Data-Monthly MWh Results'!$B$14</c15:sqref>
                        </c15:formulaRef>
                      </c:ext>
                    </c:extLst>
                    <c:strCache>
                      <c:ptCount val="1"/>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'Data-Monthly MWh Results'!$C$5:$O$5</c15:sqref>
                        </c15:fullRef>
                        <c15:formulaRef>
                          <c15:sqref>'Data-Monthly MWh Results'!$C$5:$N$5</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Results'!$C$14:$O$14</c15:sqref>
                        </c15:fullRef>
                        <c15:formulaRef>
                          <c15:sqref>'Data-Monthly MWh Results'!$C$14:$N$14</c15:sqref>
                        </c15:formulaRef>
                      </c:ext>
                    </c:extLst>
                    <c:numCache>
                      <c:formatCode>_(* #,##0_);_(* \(#,##0\);_(* "-"??_);_(@_)</c:formatCode>
                      <c:ptCount val="12"/>
                    </c:numCache>
                  </c:numRef>
                </c:val>
              </c15:ser>
            </c15:filteredBarSeries>
            <c15:filteredBarSeries>
              <c15:ser>
                <c:idx val="19"/>
                <c:order val="19"/>
                <c:tx>
                  <c:strRef>
                    <c:extLst xmlns:c15="http://schemas.microsoft.com/office/drawing/2012/chart">
                      <c:ext xmlns:c15="http://schemas.microsoft.com/office/drawing/2012/chart" uri="{02D57815-91ED-43cb-92C2-25804820EDAC}">
                        <c15:formulaRef>
                          <c15:sqref>'Data-Monthly MWh Results'!$B$25</c15:sqref>
                        </c15:formulaRef>
                      </c:ext>
                    </c:extLst>
                    <c:strCache>
                      <c:ptCount val="1"/>
                      <c:pt idx="0">
                        <c:v>C&amp;I TOTAL</c:v>
                      </c:pt>
                    </c:strCache>
                  </c:strRef>
                </c:tx>
                <c:spPr>
                  <a:solidFill>
                    <a:schemeClr val="accent2">
                      <a:lumMod val="80000"/>
                    </a:schemeClr>
                  </a:solidFill>
                  <a:ln>
                    <a:noFill/>
                  </a:ln>
                  <a:effectLst/>
                </c:spPr>
                <c:invertIfNegative val="0"/>
                <c:cat>
                  <c:strRef>
                    <c:extLst>
                      <c:ext xmlns:c15="http://schemas.microsoft.com/office/drawing/2012/chart" uri="{02D57815-91ED-43cb-92C2-25804820EDAC}">
                        <c15:fullRef>
                          <c15:sqref>'Data-Monthly MWh Results'!$C$5:$O$5</c15:sqref>
                        </c15:fullRef>
                        <c15:formulaRef>
                          <c15:sqref>'Data-Monthly MWh Results'!$C$5:$N$5</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MWh Results'!$C$25:$O$25</c15:sqref>
                        </c15:fullRef>
                        <c15:formulaRef>
                          <c15:sqref>'Data-Monthly MWh Results'!$C$25:$N$25</c15:sqref>
                        </c15:formulaRef>
                      </c:ext>
                    </c:extLst>
                    <c:numCache>
                      <c:formatCode>_(* #,##0_);_(* \(#,##0\);_(* "-"??_);_(@_)</c:formatCode>
                      <c:ptCount val="12"/>
                      <c:pt idx="0">
                        <c:v>5874.976538767748</c:v>
                      </c:pt>
                      <c:pt idx="1">
                        <c:v>5383.6523693649069</c:v>
                      </c:pt>
                      <c:pt idx="2">
                        <c:v>5877.3054228862129</c:v>
                      </c:pt>
                      <c:pt idx="3">
                        <c:v>5831.0755900160902</c:v>
                      </c:pt>
                      <c:pt idx="4">
                        <c:v>6070.1516999149298</c:v>
                      </c:pt>
                      <c:pt idx="5">
                        <c:v>5857.6372254904472</c:v>
                      </c:pt>
                      <c:pt idx="6">
                        <c:v>6175.5726626911146</c:v>
                      </c:pt>
                      <c:pt idx="7">
                        <c:v>6266.7192094160773</c:v>
                      </c:pt>
                      <c:pt idx="8">
                        <c:v>5958.7664144858645</c:v>
                      </c:pt>
                      <c:pt idx="9">
                        <c:v>6163.5274460170449</c:v>
                      </c:pt>
                      <c:pt idx="10">
                        <c:v>5599.7535863939574</c:v>
                      </c:pt>
                      <c:pt idx="11">
                        <c:v>5730.0794931053842</c:v>
                      </c:pt>
                    </c:numCache>
                  </c:numRef>
                </c:val>
              </c15:ser>
            </c15:filteredBarSeries>
          </c:ext>
        </c:extLst>
      </c:barChart>
      <c:catAx>
        <c:axId val="22011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20112544"/>
        <c:crosses val="autoZero"/>
        <c:auto val="1"/>
        <c:lblAlgn val="ctr"/>
        <c:lblOffset val="100"/>
        <c:noMultiLvlLbl val="0"/>
      </c:catAx>
      <c:valAx>
        <c:axId val="220112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MWh Savings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119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Hourly MW </a:t>
            </a:r>
            <a:r>
              <a:rPr lang="en-US" baseline="0"/>
              <a:t>Savings Profile for Efficiency Program Portfolio</a:t>
            </a:r>
          </a:p>
          <a:p>
            <a:pPr>
              <a:defRPr/>
            </a:pPr>
            <a:r>
              <a:rPr lang="en-US" baseline="0"/>
              <a:t>By Month</a:t>
            </a:r>
          </a:p>
        </c:rich>
      </c:tx>
      <c:layout>
        <c:manualLayout>
          <c:xMode val="edge"/>
          <c:yMode val="edge"/>
          <c:x val="0.29218354588790674"/>
          <c:y val="2.07882625911903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'Data-Monthly MW Results'!$B$6</c:f>
              <c:strCache>
                <c:ptCount val="1"/>
                <c:pt idx="0">
                  <c:v>Res A/C</c:v>
                </c:pt>
              </c:strCache>
            </c:strRef>
          </c:tx>
          <c:spPr>
            <a:solidFill>
              <a:schemeClr val="accent1"/>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Results'!$C$6:$O$6</c15:sqref>
                  </c15:fullRef>
                </c:ext>
              </c:extLst>
              <c:f>'Data-Monthly MW Results'!$C$6:$N$6</c:f>
              <c:numCache>
                <c:formatCode>_(* #,##0.000_);_(* \(#,##0.000\);_(* "-"??_);_(@_)</c:formatCode>
                <c:ptCount val="12"/>
                <c:pt idx="0">
                  <c:v>5.7738844778618629E-3</c:v>
                </c:pt>
                <c:pt idx="1">
                  <c:v>4.47004744315967E-3</c:v>
                </c:pt>
                <c:pt idx="2">
                  <c:v>3.618806553113434E-3</c:v>
                </c:pt>
                <c:pt idx="3">
                  <c:v>5.7990549272230749E-3</c:v>
                </c:pt>
                <c:pt idx="4">
                  <c:v>1.1126420811116713E-2</c:v>
                </c:pt>
                <c:pt idx="5">
                  <c:v>2.1493816604922975E-2</c:v>
                </c:pt>
                <c:pt idx="6">
                  <c:v>3.3137655450357587E-2</c:v>
                </c:pt>
                <c:pt idx="7">
                  <c:v>3.1283537166912449E-2</c:v>
                </c:pt>
                <c:pt idx="8">
                  <c:v>1.7747336051388216E-2</c:v>
                </c:pt>
                <c:pt idx="9">
                  <c:v>1.0762551470877771E-2</c:v>
                </c:pt>
                <c:pt idx="10">
                  <c:v>3.6575729009342868E-3</c:v>
                </c:pt>
                <c:pt idx="11">
                  <c:v>5.516103592233838E-3</c:v>
                </c:pt>
              </c:numCache>
            </c:numRef>
          </c:val>
        </c:ser>
        <c:ser>
          <c:idx val="1"/>
          <c:order val="1"/>
          <c:tx>
            <c:strRef>
              <c:f>'Data-Monthly MW Results'!$B$7</c:f>
              <c:strCache>
                <c:ptCount val="1"/>
                <c:pt idx="0">
                  <c:v>Res Laundry</c:v>
                </c:pt>
              </c:strCache>
            </c:strRef>
          </c:tx>
          <c:spPr>
            <a:solidFill>
              <a:schemeClr val="accent2"/>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Results'!$C$7:$O$7</c15:sqref>
                  </c15:fullRef>
                </c:ext>
              </c:extLst>
              <c:f>'Data-Monthly MW Results'!$C$7:$N$7</c:f>
              <c:numCache>
                <c:formatCode>_(* #,##0.000_);_(* \(#,##0.000\);_(* "-"??_);_(@_)</c:formatCode>
                <c:ptCount val="12"/>
                <c:pt idx="0">
                  <c:v>0.17826389804324472</c:v>
                </c:pt>
                <c:pt idx="1">
                  <c:v>0.17944290653244813</c:v>
                </c:pt>
                <c:pt idx="2">
                  <c:v>0.18003711371929126</c:v>
                </c:pt>
                <c:pt idx="3">
                  <c:v>0.18185033078552487</c:v>
                </c:pt>
                <c:pt idx="4">
                  <c:v>0.18454903971095604</c:v>
                </c:pt>
                <c:pt idx="5">
                  <c:v>0.19126877373995768</c:v>
                </c:pt>
                <c:pt idx="6">
                  <c:v>0.19776770794931203</c:v>
                </c:pt>
                <c:pt idx="7">
                  <c:v>0.19652511748575166</c:v>
                </c:pt>
                <c:pt idx="8">
                  <c:v>0.18614021321916993</c:v>
                </c:pt>
                <c:pt idx="9">
                  <c:v>0.18408508866577306</c:v>
                </c:pt>
                <c:pt idx="10">
                  <c:v>0.17801101200555694</c:v>
                </c:pt>
                <c:pt idx="11">
                  <c:v>0.1774455182305765</c:v>
                </c:pt>
              </c:numCache>
            </c:numRef>
          </c:val>
        </c:ser>
        <c:ser>
          <c:idx val="2"/>
          <c:order val="2"/>
          <c:tx>
            <c:strRef>
              <c:f>'Data-Monthly MW Results'!$B$8</c:f>
              <c:strCache>
                <c:ptCount val="1"/>
                <c:pt idx="0">
                  <c:v>Res Lighting</c:v>
                </c:pt>
              </c:strCache>
            </c:strRef>
          </c:tx>
          <c:spPr>
            <a:solidFill>
              <a:schemeClr val="accent3"/>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Results'!$C$8:$O$8</c15:sqref>
                  </c15:fullRef>
                </c:ext>
              </c:extLst>
              <c:f>'Data-Monthly MW Results'!$C$8:$N$8</c:f>
              <c:numCache>
                <c:formatCode>_(* #,##0.000_);_(* \(#,##0.000\);_(* "-"??_);_(@_)</c:formatCode>
                <c:ptCount val="12"/>
                <c:pt idx="0">
                  <c:v>3.9043762233636876</c:v>
                </c:pt>
                <c:pt idx="1">
                  <c:v>4.0186563681433478</c:v>
                </c:pt>
                <c:pt idx="2">
                  <c:v>4.0787358739250168</c:v>
                </c:pt>
                <c:pt idx="3">
                  <c:v>3.8798944388922196</c:v>
                </c:pt>
                <c:pt idx="4">
                  <c:v>4.0548145511770155</c:v>
                </c:pt>
                <c:pt idx="5">
                  <c:v>3.7920500134125241</c:v>
                </c:pt>
                <c:pt idx="6">
                  <c:v>3.8964184344338424</c:v>
                </c:pt>
                <c:pt idx="7">
                  <c:v>3.8844938104810796</c:v>
                </c:pt>
                <c:pt idx="8">
                  <c:v>3.7419855399882174</c:v>
                </c:pt>
                <c:pt idx="9">
                  <c:v>4.1075853478853253</c:v>
                </c:pt>
                <c:pt idx="10">
                  <c:v>3.718002005957326</c:v>
                </c:pt>
                <c:pt idx="11">
                  <c:v>3.9229170808558167</c:v>
                </c:pt>
              </c:numCache>
            </c:numRef>
          </c:val>
        </c:ser>
        <c:ser>
          <c:idx val="3"/>
          <c:order val="3"/>
          <c:tx>
            <c:strRef>
              <c:f>'Data-Monthly MW Results'!$B$9</c:f>
              <c:strCache>
                <c:ptCount val="1"/>
                <c:pt idx="0">
                  <c:v>Res Refrig</c:v>
                </c:pt>
              </c:strCache>
            </c:strRef>
          </c:tx>
          <c:spPr>
            <a:solidFill>
              <a:schemeClr val="accent4"/>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Results'!$C$9:$O$9</c15:sqref>
                  </c15:fullRef>
                </c:ext>
              </c:extLst>
              <c:f>'Data-Monthly MW Results'!$C$9:$N$9</c:f>
              <c:numCache>
                <c:formatCode>_(* #,##0.000_);_(* \(#,##0.000\);_(* "-"??_);_(@_)</c:formatCode>
                <c:ptCount val="12"/>
                <c:pt idx="0">
                  <c:v>0.14038678756886847</c:v>
                </c:pt>
                <c:pt idx="1">
                  <c:v>0.14754573288864731</c:v>
                </c:pt>
                <c:pt idx="2">
                  <c:v>0.15365061586396619</c:v>
                </c:pt>
                <c:pt idx="3">
                  <c:v>0.16622830455045712</c:v>
                </c:pt>
                <c:pt idx="4">
                  <c:v>0.17915731690308181</c:v>
                </c:pt>
                <c:pt idx="5">
                  <c:v>0.19928383058176702</c:v>
                </c:pt>
                <c:pt idx="6">
                  <c:v>0.21449037115305974</c:v>
                </c:pt>
                <c:pt idx="7">
                  <c:v>0.21087232100448861</c:v>
                </c:pt>
                <c:pt idx="8">
                  <c:v>0.19861062678434757</c:v>
                </c:pt>
                <c:pt idx="9">
                  <c:v>0.19196989854737584</c:v>
                </c:pt>
                <c:pt idx="10">
                  <c:v>0.15358638119036275</c:v>
                </c:pt>
                <c:pt idx="11">
                  <c:v>0.13884555194908457</c:v>
                </c:pt>
              </c:numCache>
            </c:numRef>
          </c:val>
        </c:ser>
        <c:ser>
          <c:idx val="4"/>
          <c:order val="4"/>
          <c:tx>
            <c:strRef>
              <c:f>'Data-Monthly MW Results'!$B$10</c:f>
              <c:strCache>
                <c:ptCount val="1"/>
                <c:pt idx="0">
                  <c:v>Res Heat</c:v>
                </c:pt>
              </c:strCache>
            </c:strRef>
          </c:tx>
          <c:spPr>
            <a:solidFill>
              <a:schemeClr val="accent5"/>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Results'!$C$10:$O$10</c15:sqref>
                  </c15:fullRef>
                </c:ext>
              </c:extLst>
              <c:f>'Data-Monthly MW Results'!$C$10:$N$10</c:f>
              <c:numCache>
                <c:formatCode>_(* #,##0.000_);_(* \(#,##0.000\);_(* "-"??_);_(@_)</c:formatCode>
                <c:ptCount val="12"/>
                <c:pt idx="0">
                  <c:v>0.21515889329631457</c:v>
                </c:pt>
                <c:pt idx="1">
                  <c:v>0.16366337352181759</c:v>
                </c:pt>
                <c:pt idx="2">
                  <c:v>0.13852518147487589</c:v>
                </c:pt>
                <c:pt idx="3">
                  <c:v>0.12764004261953674</c:v>
                </c:pt>
                <c:pt idx="4">
                  <c:v>0</c:v>
                </c:pt>
                <c:pt idx="5">
                  <c:v>0</c:v>
                </c:pt>
                <c:pt idx="6">
                  <c:v>0</c:v>
                </c:pt>
                <c:pt idx="7">
                  <c:v>0</c:v>
                </c:pt>
                <c:pt idx="8">
                  <c:v>0</c:v>
                </c:pt>
                <c:pt idx="9">
                  <c:v>0.10160120644269162</c:v>
                </c:pt>
                <c:pt idx="10">
                  <c:v>0.14918368865743614</c:v>
                </c:pt>
                <c:pt idx="11">
                  <c:v>0.22041787232481047</c:v>
                </c:pt>
              </c:numCache>
            </c:numRef>
          </c:val>
        </c:ser>
        <c:ser>
          <c:idx val="5"/>
          <c:order val="5"/>
          <c:tx>
            <c:strRef>
              <c:f>'Data-Monthly MW Results'!$B$11</c:f>
              <c:strCache>
                <c:ptCount val="1"/>
                <c:pt idx="0">
                  <c:v>Res Water Heat</c:v>
                </c:pt>
              </c:strCache>
            </c:strRef>
          </c:tx>
          <c:spPr>
            <a:solidFill>
              <a:schemeClr val="accent6"/>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Results'!$C$11:$O$11</c15:sqref>
                  </c15:fullRef>
                </c:ext>
              </c:extLst>
              <c:f>'Data-Monthly MW Results'!$C$11:$N$11</c:f>
              <c:numCache>
                <c:formatCode>_(* #,##0.000_);_(* \(#,##0.000\);_(* "-"??_);_(@_)</c:formatCode>
                <c:ptCount val="12"/>
                <c:pt idx="0">
                  <c:v>0.12245384058678457</c:v>
                </c:pt>
                <c:pt idx="1">
                  <c:v>0.12601940029269004</c:v>
                </c:pt>
                <c:pt idx="2">
                  <c:v>0.12220887846958495</c:v>
                </c:pt>
                <c:pt idx="3">
                  <c:v>0.11458783482337477</c:v>
                </c:pt>
                <c:pt idx="4">
                  <c:v>0.10823696511819959</c:v>
                </c:pt>
                <c:pt idx="5">
                  <c:v>9.281342440563134E-2</c:v>
                </c:pt>
                <c:pt idx="6">
                  <c:v>8.7188368381047598E-2</c:v>
                </c:pt>
                <c:pt idx="7">
                  <c:v>9.0998890204152721E-2</c:v>
                </c:pt>
                <c:pt idx="8">
                  <c:v>9.1815430594818101E-2</c:v>
                </c:pt>
                <c:pt idx="9">
                  <c:v>9.0998890204152721E-2</c:v>
                </c:pt>
                <c:pt idx="10">
                  <c:v>0.10460789671524233</c:v>
                </c:pt>
                <c:pt idx="11">
                  <c:v>0.10587807065627738</c:v>
                </c:pt>
              </c:numCache>
            </c:numRef>
          </c:val>
        </c:ser>
        <c:ser>
          <c:idx val="6"/>
          <c:order val="6"/>
          <c:tx>
            <c:strRef>
              <c:f>'Data-Monthly MW Results'!$B$12</c:f>
              <c:strCache>
                <c:ptCount val="1"/>
                <c:pt idx="0">
                  <c:v>Res Other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Results'!$C$12:$O$12</c15:sqref>
                  </c15:fullRef>
                </c:ext>
              </c:extLst>
              <c:f>'Data-Monthly MW Results'!$C$12:$N$12</c:f>
              <c:numCache>
                <c:formatCode>_(* #,##0.000_);_(* \(#,##0.000\);_(* "-"??_);_(@_)</c:formatCode>
                <c:ptCount val="12"/>
                <c:pt idx="0">
                  <c:v>0.39012490437517872</c:v>
                </c:pt>
                <c:pt idx="1">
                  <c:v>0.3682896256292375</c:v>
                </c:pt>
                <c:pt idx="2">
                  <c:v>0.33722669792131998</c:v>
                </c:pt>
                <c:pt idx="3">
                  <c:v>0.329622019710829</c:v>
                </c:pt>
                <c:pt idx="4">
                  <c:v>0.34179284123911619</c:v>
                </c:pt>
                <c:pt idx="5">
                  <c:v>0.36206663952698648</c:v>
                </c:pt>
                <c:pt idx="6">
                  <c:v>0.42138640592063215</c:v>
                </c:pt>
                <c:pt idx="7">
                  <c:v>0.41767367869573313</c:v>
                </c:pt>
                <c:pt idx="8">
                  <c:v>0.36244004205765284</c:v>
                </c:pt>
                <c:pt idx="9">
                  <c:v>0.34279362448909689</c:v>
                </c:pt>
                <c:pt idx="10">
                  <c:v>0.36901141845266927</c:v>
                </c:pt>
                <c:pt idx="11">
                  <c:v>0.41383887370934935</c:v>
                </c:pt>
              </c:numCache>
            </c:numRef>
          </c:val>
        </c:ser>
        <c:ser>
          <c:idx val="9"/>
          <c:order val="9"/>
          <c:tx>
            <c:strRef>
              <c:f>'Data-Monthly MW Results'!$B$15</c:f>
              <c:strCache>
                <c:ptCount val="1"/>
                <c:pt idx="0">
                  <c:v>C&amp;I A/C</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Results'!$C$15:$O$15</c15:sqref>
                  </c15:fullRef>
                </c:ext>
              </c:extLst>
              <c:f>'Data-Monthly MW Results'!$C$15:$N$15</c:f>
              <c:numCache>
                <c:formatCode>_(* #,##0.000_);_(* \(#,##0.000\);_(* "-"??_);_(@_)</c:formatCode>
                <c:ptCount val="12"/>
                <c:pt idx="0">
                  <c:v>0.150544626721866</c:v>
                </c:pt>
                <c:pt idx="1">
                  <c:v>0.1820949401126401</c:v>
                </c:pt>
                <c:pt idx="2">
                  <c:v>0.22946814094274928</c:v>
                </c:pt>
                <c:pt idx="3">
                  <c:v>0.28721929226937998</c:v>
                </c:pt>
                <c:pt idx="4">
                  <c:v>0.41219647498247369</c:v>
                </c:pt>
                <c:pt idx="5">
                  <c:v>0.55726078533401713</c:v>
                </c:pt>
                <c:pt idx="6">
                  <c:v>0.68397205890777313</c:v>
                </c:pt>
                <c:pt idx="7">
                  <c:v>0.73729958426383013</c:v>
                </c:pt>
                <c:pt idx="8">
                  <c:v>0.63294086012974293</c:v>
                </c:pt>
                <c:pt idx="9">
                  <c:v>0.42251943237227257</c:v>
                </c:pt>
                <c:pt idx="10">
                  <c:v>0.23498187746406232</c:v>
                </c:pt>
                <c:pt idx="11">
                  <c:v>0.15018388891954013</c:v>
                </c:pt>
              </c:numCache>
            </c:numRef>
          </c:val>
        </c:ser>
        <c:ser>
          <c:idx val="10"/>
          <c:order val="10"/>
          <c:tx>
            <c:strRef>
              <c:f>'Data-Monthly MW Results'!$B$16</c:f>
              <c:strCache>
                <c:ptCount val="1"/>
                <c:pt idx="0">
                  <c:v>C&amp;I Water Heat</c:v>
                </c:pt>
              </c:strCache>
            </c:strRef>
          </c:tx>
          <c:spPr>
            <a:solidFill>
              <a:srgbClr val="FFFF00"/>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Results'!$C$16:$O$16</c15:sqref>
                  </c15:fullRef>
                </c:ext>
              </c:extLst>
              <c:f>'Data-Monthly MW Results'!$C$16:$N$16</c:f>
              <c:numCache>
                <c:formatCode>_(* #,##0.000_);_(* \(#,##0.000\);_(* "-"??_);_(@_)</c:formatCode>
                <c:ptCount val="12"/>
                <c:pt idx="0">
                  <c:v>1.7493196324357474E-2</c:v>
                </c:pt>
                <c:pt idx="1">
                  <c:v>1.7871632925637964E-2</c:v>
                </c:pt>
                <c:pt idx="2">
                  <c:v>1.7778344643027837E-2</c:v>
                </c:pt>
                <c:pt idx="3">
                  <c:v>1.6963651456023476E-2</c:v>
                </c:pt>
                <c:pt idx="4">
                  <c:v>1.6685981042292346E-2</c:v>
                </c:pt>
                <c:pt idx="5">
                  <c:v>1.5060428215738988E-2</c:v>
                </c:pt>
                <c:pt idx="6">
                  <c:v>1.4412710507270533E-2</c:v>
                </c:pt>
                <c:pt idx="7">
                  <c:v>1.4136832638453408E-2</c:v>
                </c:pt>
                <c:pt idx="8">
                  <c:v>1.3987659815042222E-2</c:v>
                </c:pt>
                <c:pt idx="9">
                  <c:v>1.4397023762205115E-2</c:v>
                </c:pt>
                <c:pt idx="10">
                  <c:v>1.5193695782746951E-2</c:v>
                </c:pt>
                <c:pt idx="11">
                  <c:v>1.6406555547904409E-2</c:v>
                </c:pt>
              </c:numCache>
            </c:numRef>
          </c:val>
        </c:ser>
        <c:ser>
          <c:idx val="11"/>
          <c:order val="11"/>
          <c:tx>
            <c:strRef>
              <c:f>'Data-Monthly MW Results'!$B$17</c:f>
              <c:strCache>
                <c:ptCount val="1"/>
                <c:pt idx="0">
                  <c:v>Industrial Process</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Results'!$C$17:$O$17</c15:sqref>
                  </c15:fullRef>
                </c:ext>
              </c:extLst>
              <c:f>'Data-Monthly MW Results'!$C$17:$N$17</c:f>
              <c:numCache>
                <c:formatCode>_(* #,##0.000_);_(* \(#,##0.000\);_(* "-"??_);_(@_)</c:formatCode>
                <c:ptCount val="12"/>
                <c:pt idx="0">
                  <c:v>1.1747214391721541</c:v>
                </c:pt>
                <c:pt idx="1">
                  <c:v>1.1749609861277501</c:v>
                </c:pt>
                <c:pt idx="2">
                  <c:v>1.1635223450206831</c:v>
                </c:pt>
                <c:pt idx="3">
                  <c:v>1.1859931972514541</c:v>
                </c:pt>
                <c:pt idx="4">
                  <c:v>1.169915759072099</c:v>
                </c:pt>
                <c:pt idx="5">
                  <c:v>1.1483227757197414</c:v>
                </c:pt>
                <c:pt idx="6">
                  <c:v>1.1610393975695268</c:v>
                </c:pt>
                <c:pt idx="7">
                  <c:v>1.1666863881222367</c:v>
                </c:pt>
                <c:pt idx="8">
                  <c:v>1.1547605662905058</c:v>
                </c:pt>
                <c:pt idx="9">
                  <c:v>1.1865254360196213</c:v>
                </c:pt>
                <c:pt idx="10">
                  <c:v>1.1509816214404227</c:v>
                </c:pt>
                <c:pt idx="11">
                  <c:v>1.1530389335449911</c:v>
                </c:pt>
              </c:numCache>
            </c:numRef>
          </c:val>
        </c:ser>
        <c:ser>
          <c:idx val="12"/>
          <c:order val="12"/>
          <c:tx>
            <c:strRef>
              <c:f>'Data-Monthly MW Results'!$B$18</c:f>
              <c:strCache>
                <c:ptCount val="1"/>
                <c:pt idx="0">
                  <c:v>C&amp;I Lighting</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Results'!$C$18:$O$18</c15:sqref>
                  </c15:fullRef>
                </c:ext>
              </c:extLst>
              <c:f>'Data-Monthly MW Results'!$C$18:$N$18</c:f>
              <c:numCache>
                <c:formatCode>_(* #,##0.000_);_(* \(#,##0.000\);_(* "-"??_);_(@_)</c:formatCode>
                <c:ptCount val="12"/>
                <c:pt idx="0">
                  <c:v>4.8180945481295447</c:v>
                </c:pt>
                <c:pt idx="1">
                  <c:v>4.8425520702572404</c:v>
                </c:pt>
                <c:pt idx="2">
                  <c:v>4.7940944361635118</c:v>
                </c:pt>
                <c:pt idx="3">
                  <c:v>4.8821745668349008</c:v>
                </c:pt>
                <c:pt idx="4">
                  <c:v>4.8345154237472485</c:v>
                </c:pt>
                <c:pt idx="5">
                  <c:v>4.7050040275638629</c:v>
                </c:pt>
                <c:pt idx="6">
                  <c:v>4.7060071567747341</c:v>
                </c:pt>
                <c:pt idx="7">
                  <c:v>4.7606799084417579</c:v>
                </c:pt>
                <c:pt idx="8">
                  <c:v>4.7598255943186913</c:v>
                </c:pt>
                <c:pt idx="9">
                  <c:v>4.9186175471391653</c:v>
                </c:pt>
                <c:pt idx="10">
                  <c:v>4.7011222653308149</c:v>
                </c:pt>
                <c:pt idx="11">
                  <c:v>4.6869407772530076</c:v>
                </c:pt>
              </c:numCache>
            </c:numRef>
          </c:val>
        </c:ser>
        <c:ser>
          <c:idx val="13"/>
          <c:order val="13"/>
          <c:tx>
            <c:strRef>
              <c:f>'Data-Monthly MW Results'!$B$19</c:f>
              <c:strCache>
                <c:ptCount val="1"/>
                <c:pt idx="0">
                  <c:v>C&amp;I Motors</c:v>
                </c:pt>
              </c:strCache>
            </c:strRef>
          </c:tx>
          <c:spPr>
            <a:solidFill>
              <a:schemeClr val="accent2">
                <a:lumMod val="80000"/>
                <a:lumOff val="20000"/>
              </a:schemeClr>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Results'!$C$19:$O$19</c15:sqref>
                  </c15:fullRef>
                </c:ext>
              </c:extLst>
              <c:f>'Data-Monthly MW Results'!$C$19:$N$19</c:f>
              <c:numCache>
                <c:formatCode>_(* #,##0.000_);_(* \(#,##0.000\);_(* "-"??_);_(@_)</c:formatCode>
                <c:ptCount val="12"/>
                <c:pt idx="0">
                  <c:v>0.92004111170992842</c:v>
                </c:pt>
                <c:pt idx="1">
                  <c:v>0.92452662615974368</c:v>
                </c:pt>
                <c:pt idx="2">
                  <c:v>0.91506024418738108</c:v>
                </c:pt>
                <c:pt idx="3">
                  <c:v>0.93894085312477271</c:v>
                </c:pt>
                <c:pt idx="4">
                  <c:v>0.94707191123423951</c:v>
                </c:pt>
                <c:pt idx="5">
                  <c:v>0.93544342851260054</c:v>
                </c:pt>
                <c:pt idx="6">
                  <c:v>0.94433876495500091</c:v>
                </c:pt>
                <c:pt idx="7">
                  <c:v>0.94744722515375523</c:v>
                </c:pt>
                <c:pt idx="8">
                  <c:v>0.93093500635624349</c:v>
                </c:pt>
                <c:pt idx="9">
                  <c:v>0.95079212814401615</c:v>
                </c:pt>
                <c:pt idx="10">
                  <c:v>0.90220998195125557</c:v>
                </c:pt>
                <c:pt idx="11">
                  <c:v>0.89722425050732557</c:v>
                </c:pt>
              </c:numCache>
            </c:numRef>
          </c:val>
        </c:ser>
        <c:ser>
          <c:idx val="14"/>
          <c:order val="14"/>
          <c:tx>
            <c:strRef>
              <c:f>'Data-Monthly MW Results'!$B$20</c:f>
              <c:strCache>
                <c:ptCount val="1"/>
                <c:pt idx="0">
                  <c:v>C&amp;I Refrig</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Results'!$C$20:$O$20</c15:sqref>
                  </c15:fullRef>
                </c:ext>
              </c:extLst>
              <c:f>'Data-Monthly MW Results'!$C$20:$N$20</c:f>
              <c:numCache>
                <c:formatCode>_(* #,##0.000_);_(* \(#,##0.000\);_(* "-"??_);_(@_)</c:formatCode>
                <c:ptCount val="12"/>
                <c:pt idx="0">
                  <c:v>0.27142475856721471</c:v>
                </c:pt>
                <c:pt idx="1">
                  <c:v>0.27467918764017529</c:v>
                </c:pt>
                <c:pt idx="2">
                  <c:v>0.27942127632525043</c:v>
                </c:pt>
                <c:pt idx="3">
                  <c:v>0.28560284689885501</c:v>
                </c:pt>
                <c:pt idx="4">
                  <c:v>0.29551721257062274</c:v>
                </c:pt>
                <c:pt idx="5">
                  <c:v>0.30418535695222815</c:v>
                </c:pt>
                <c:pt idx="6">
                  <c:v>0.31765014077317066</c:v>
                </c:pt>
                <c:pt idx="7">
                  <c:v>0.31982830805220808</c:v>
                </c:pt>
                <c:pt idx="8">
                  <c:v>0.31341702293790263</c:v>
                </c:pt>
                <c:pt idx="9">
                  <c:v>0.3009963291262901</c:v>
                </c:pt>
                <c:pt idx="10">
                  <c:v>0.28520433727497685</c:v>
                </c:pt>
                <c:pt idx="11">
                  <c:v>0.27243700772221624</c:v>
                </c:pt>
              </c:numCache>
            </c:numRef>
          </c:val>
        </c:ser>
        <c:ser>
          <c:idx val="15"/>
          <c:order val="15"/>
          <c:tx>
            <c:strRef>
              <c:f>'Data-Monthly MW Results'!$B$21</c:f>
              <c:strCache>
                <c:ptCount val="1"/>
                <c:pt idx="0">
                  <c:v>C&amp;I Heat</c:v>
                </c:pt>
              </c:strCache>
            </c:strRef>
          </c:tx>
          <c:spPr>
            <a:solidFill>
              <a:schemeClr val="accent4">
                <a:lumMod val="80000"/>
                <a:lumOff val="20000"/>
              </a:schemeClr>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Results'!$C$21:$O$21</c15:sqref>
                  </c15:fullRef>
                </c:ext>
              </c:extLst>
              <c:f>'Data-Monthly MW Results'!$C$21:$N$21</c:f>
              <c:numCache>
                <c:formatCode>_(* #,##0.000_);_(* \(#,##0.000\);_(* "-"??_);_(@_)</c:formatCode>
                <c:ptCount val="12"/>
                <c:pt idx="0">
                  <c:v>0.10511414987965838</c:v>
                </c:pt>
                <c:pt idx="1">
                  <c:v>8.3905459558915318E-2</c:v>
                </c:pt>
                <c:pt idx="2">
                  <c:v>6.4184419426339123E-2</c:v>
                </c:pt>
                <c:pt idx="3">
                  <c:v>5.5678285810806291E-2</c:v>
                </c:pt>
                <c:pt idx="4">
                  <c:v>3.8749912634761706E-2</c:v>
                </c:pt>
                <c:pt idx="5">
                  <c:v>3.1035530874633208E-2</c:v>
                </c:pt>
                <c:pt idx="6">
                  <c:v>2.7239850699815358E-2</c:v>
                </c:pt>
                <c:pt idx="7">
                  <c:v>2.5725594915028658E-2</c:v>
                </c:pt>
                <c:pt idx="8">
                  <c:v>2.6923100555458695E-2</c:v>
                </c:pt>
                <c:pt idx="9">
                  <c:v>3.7008273214294715E-2</c:v>
                </c:pt>
                <c:pt idx="10">
                  <c:v>5.8093771343719423E-2</c:v>
                </c:pt>
                <c:pt idx="11">
                  <c:v>9.9109523206084196E-2</c:v>
                </c:pt>
              </c:numCache>
            </c:numRef>
          </c:val>
        </c:ser>
        <c:ser>
          <c:idx val="16"/>
          <c:order val="16"/>
          <c:tx>
            <c:strRef>
              <c:f>'Data-Monthly MW Results'!$B$22</c:f>
              <c:strCache>
                <c:ptCount val="1"/>
                <c:pt idx="0">
                  <c:v>C&amp;I Ventilation</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Results'!$C$22:$O$22</c15:sqref>
                  </c15:fullRef>
                </c:ext>
              </c:extLst>
              <c:f>'Data-Monthly MW Results'!$C$22:$N$22</c:f>
              <c:numCache>
                <c:formatCode>_(* #,##0.000_);_(* \(#,##0.000\);_(* "-"??_);_(@_)</c:formatCode>
                <c:ptCount val="12"/>
                <c:pt idx="0">
                  <c:v>0.10931438758200882</c:v>
                </c:pt>
                <c:pt idx="1">
                  <c:v>0.1088733548200605</c:v>
                </c:pt>
                <c:pt idx="2">
                  <c:v>0.10725480741679896</c:v>
                </c:pt>
                <c:pt idx="3">
                  <c:v>0.10980302001975675</c:v>
                </c:pt>
                <c:pt idx="4">
                  <c:v>0.11143702590014593</c:v>
                </c:pt>
                <c:pt idx="5">
                  <c:v>0.11392912070776183</c:v>
                </c:pt>
                <c:pt idx="6">
                  <c:v>0.11721262862474199</c:v>
                </c:pt>
                <c:pt idx="7">
                  <c:v>0.12003544248504433</c:v>
                </c:pt>
                <c:pt idx="8">
                  <c:v>0.11635598226279453</c:v>
                </c:pt>
                <c:pt idx="9">
                  <c:v>0.11320147883037671</c:v>
                </c:pt>
                <c:pt idx="10">
                  <c:v>0.10494943567600946</c:v>
                </c:pt>
                <c:pt idx="11">
                  <c:v>0.1064324323762688</c:v>
                </c:pt>
              </c:numCache>
            </c:numRef>
          </c:val>
        </c:ser>
        <c:ser>
          <c:idx val="17"/>
          <c:order val="17"/>
          <c:tx>
            <c:strRef>
              <c:f>'Data-Monthly MW Results'!$B$23</c:f>
              <c:strCache>
                <c:ptCount val="1"/>
                <c:pt idx="0">
                  <c:v>C&amp;I Compressed Air</c:v>
                </c:pt>
              </c:strCache>
            </c:strRef>
          </c:tx>
          <c:spPr>
            <a:solidFill>
              <a:schemeClr val="accent6">
                <a:lumMod val="80000"/>
                <a:lumOff val="20000"/>
              </a:schemeClr>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Results'!$C$23:$O$23</c15:sqref>
                  </c15:fullRef>
                </c:ext>
              </c:extLst>
              <c:f>'Data-Monthly MW Results'!$C$23:$N$23</c:f>
              <c:numCache>
                <c:formatCode>_(* #,##0.000_);_(* \(#,##0.000\);_(* "-"??_);_(@_)</c:formatCode>
                <c:ptCount val="12"/>
                <c:pt idx="0">
                  <c:v>0.20574131531011544</c:v>
                </c:pt>
                <c:pt idx="1">
                  <c:v>0.20653567104771425</c:v>
                </c:pt>
                <c:pt idx="2">
                  <c:v>0.2059387854015795</c:v>
                </c:pt>
                <c:pt idx="3">
                  <c:v>0.21198815947206728</c:v>
                </c:pt>
                <c:pt idx="4">
                  <c:v>0.20872522612081781</c:v>
                </c:pt>
                <c:pt idx="5">
                  <c:v>0.20344145567437708</c:v>
                </c:pt>
                <c:pt idx="6">
                  <c:v>0.20628581973405052</c:v>
                </c:pt>
                <c:pt idx="7">
                  <c:v>0.20806041076358081</c:v>
                </c:pt>
                <c:pt idx="8">
                  <c:v>0.20419416467062518</c:v>
                </c:pt>
                <c:pt idx="9">
                  <c:v>0.21469084138926195</c:v>
                </c:pt>
                <c:pt idx="10">
                  <c:v>0.20276240395246015</c:v>
                </c:pt>
                <c:pt idx="11">
                  <c:v>0.19875245993220719</c:v>
                </c:pt>
              </c:numCache>
            </c:numRef>
          </c:val>
        </c:ser>
        <c:ser>
          <c:idx val="18"/>
          <c:order val="18"/>
          <c:tx>
            <c:strRef>
              <c:f>'Data-Monthly MW Results'!$B$24</c:f>
              <c:strCache>
                <c:ptCount val="1"/>
                <c:pt idx="0">
                  <c:v>C&amp;I Other</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'Data-Monthly MW Results'!$C$5:$O$5</c15:sqref>
                  </c15:fullRef>
                </c:ext>
              </c:extLst>
              <c:f>'Data-Monthly MW Results'!$C$5:$N$5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Results'!$C$24:$O$24</c15:sqref>
                  </c15:fullRef>
                </c:ext>
              </c:extLst>
              <c:f>'Data-Monthly MW Results'!$C$24:$N$24</c:f>
              <c:numCache>
                <c:formatCode>_(* #,##0.000_);_(* \(#,##0.000\);_(* "-"??_);_(@_)</c:formatCode>
                <c:ptCount val="12"/>
                <c:pt idx="0">
                  <c:v>0.12398430903292081</c:v>
                </c:pt>
                <c:pt idx="1">
                  <c:v>0.12449029165234482</c:v>
                </c:pt>
                <c:pt idx="2">
                  <c:v>0.12288126349178126</c:v>
                </c:pt>
                <c:pt idx="3">
                  <c:v>0.12435222410655322</c:v>
                </c:pt>
                <c:pt idx="4">
                  <c:v>0.12399112096805541</c:v>
                </c:pt>
                <c:pt idx="5">
                  <c:v>0.1219243480706616</c:v>
                </c:pt>
                <c:pt idx="6">
                  <c:v>0.12234236216777916</c:v>
                </c:pt>
                <c:pt idx="7">
                  <c:v>0.1231099952394776</c:v>
                </c:pt>
                <c:pt idx="8">
                  <c:v>0.1227245072266939</c:v>
                </c:pt>
                <c:pt idx="9">
                  <c:v>0.12556259335874009</c:v>
                </c:pt>
                <c:pt idx="10">
                  <c:v>0.12193614644180752</c:v>
                </c:pt>
                <c:pt idx="11">
                  <c:v>0.12119391978801249</c:v>
                </c:pt>
              </c:numCache>
            </c:numRef>
          </c:val>
        </c:ser>
        <c:dLbls>
          <c:showLegendKey val="0"/>
          <c:showVal val="0"/>
          <c:showCatName val="0"/>
          <c:showSerName val="0"/>
          <c:showPercent val="0"/>
          <c:showBubbleSize val="0"/>
        </c:dLbls>
        <c:gapWidth val="150"/>
        <c:overlap val="100"/>
        <c:axId val="197297056"/>
        <c:axId val="197297616"/>
        <c:extLst>
          <c:ext xmlns:c15="http://schemas.microsoft.com/office/drawing/2012/chart" uri="{02D57815-91ED-43cb-92C2-25804820EDAC}">
            <c15:filteredBarSeries>
              <c15:ser>
                <c:idx val="7"/>
                <c:order val="7"/>
                <c:tx>
                  <c:strRef>
                    <c:extLst>
                      <c:ext uri="{02D57815-91ED-43cb-92C2-25804820EDAC}">
                        <c15:formulaRef>
                          <c15:sqref>'Data-Monthly MW Results'!$B$13</c15:sqref>
                        </c15:formulaRef>
                      </c:ext>
                    </c:extLst>
                    <c:strCache>
                      <c:ptCount val="1"/>
                      <c:pt idx="0">
                        <c:v>RES TOTAL</c:v>
                      </c:pt>
                    </c:strCache>
                  </c:strRef>
                </c:tx>
                <c:spPr>
                  <a:solidFill>
                    <a:schemeClr val="accent2">
                      <a:lumMod val="60000"/>
                    </a:schemeClr>
                  </a:solidFill>
                  <a:ln>
                    <a:noFill/>
                  </a:ln>
                  <a:effectLst/>
                </c:spPr>
                <c:invertIfNegative val="0"/>
                <c:cat>
                  <c:strRef>
                    <c:extLst>
                      <c:ext uri="{02D57815-91ED-43cb-92C2-25804820EDAC}">
                        <c15:fullRef>
                          <c15:sqref>'Data-Monthly MW Results'!$C$5:$O$5</c15:sqref>
                        </c15:fullRef>
                        <c15:formulaRef>
                          <c15:sqref>'Data-Monthly MW Results'!$C$5:$N$5</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ullRef>
                          <c15:sqref>'Data-Monthly MW Results'!$C$13:$O$13</c15:sqref>
                        </c15:fullRef>
                        <c15:formulaRef>
                          <c15:sqref>'Data-Monthly MW Results'!$C$13:$N$13</c15:sqref>
                        </c15:formulaRef>
                      </c:ext>
                    </c:extLst>
                    <c:numCache>
                      <c:formatCode>_(* #,##0.000_);_(* \(#,##0.000\);_(* "-"??_);_(@_)</c:formatCode>
                      <c:ptCount val="12"/>
                      <c:pt idx="0">
                        <c:v>4.9565384317119401</c:v>
                      </c:pt>
                      <c:pt idx="1">
                        <c:v>5.0080874544513483</c:v>
                      </c:pt>
                      <c:pt idx="2">
                        <c:v>5.0140031679271679</c:v>
                      </c:pt>
                      <c:pt idx="3">
                        <c:v>4.805622026309166</c:v>
                      </c:pt>
                      <c:pt idx="4">
                        <c:v>4.8796771349594854</c:v>
                      </c:pt>
                      <c:pt idx="5">
                        <c:v>4.6589764982717892</c:v>
                      </c:pt>
                      <c:pt idx="6">
                        <c:v>4.8503889432882517</c:v>
                      </c:pt>
                      <c:pt idx="7">
                        <c:v>4.8318473550381187</c:v>
                      </c:pt>
                      <c:pt idx="8">
                        <c:v>4.5987391886955944</c:v>
                      </c:pt>
                      <c:pt idx="9">
                        <c:v>5.0297966077052934</c:v>
                      </c:pt>
                      <c:pt idx="10">
                        <c:v>4.6760599758795278</c:v>
                      </c:pt>
                      <c:pt idx="11">
                        <c:v>4.984859071318148</c:v>
                      </c:pt>
                    </c:numCache>
                  </c:numRef>
                </c:val>
              </c15:ser>
            </c15:filteredBarSeries>
            <c15:filteredBarSeries>
              <c15:ser>
                <c:idx val="8"/>
                <c:order val="8"/>
                <c:tx>
                  <c:strRef>
                    <c:extLst xmlns:c15="http://schemas.microsoft.com/office/drawing/2012/chart">
                      <c:ext xmlns:c15="http://schemas.microsoft.com/office/drawing/2012/chart" uri="{02D57815-91ED-43cb-92C2-25804820EDAC}">
                        <c15:formulaRef>
                          <c15:sqref>'Data-Monthly MW Results'!$B$14</c15:sqref>
                        </c15:formulaRef>
                      </c:ext>
                    </c:extLst>
                    <c:strCache>
                      <c:ptCount val="1"/>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'Data-Monthly MW Results'!$C$5:$O$5</c15:sqref>
                        </c15:fullRef>
                        <c15:formulaRef>
                          <c15:sqref>'Data-Monthly MW Results'!$C$5:$N$5</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Results'!$C$14:$O$14</c15:sqref>
                        </c15:fullRef>
                        <c15:formulaRef>
                          <c15:sqref>'Data-Monthly MW Results'!$C$14:$N$14</c15:sqref>
                        </c15:formulaRef>
                      </c:ext>
                    </c:extLst>
                    <c:numCache>
                      <c:formatCode>_(* #,##0.000_);_(* \(#,##0.000\);_(* "-"??_);_(@_)</c:formatCode>
                      <c:ptCount val="12"/>
                    </c:numCache>
                  </c:numRef>
                </c:val>
              </c15:ser>
            </c15:filteredBarSeries>
            <c15:filteredBarSeries>
              <c15:ser>
                <c:idx val="19"/>
                <c:order val="19"/>
                <c:tx>
                  <c:strRef>
                    <c:extLst xmlns:c15="http://schemas.microsoft.com/office/drawing/2012/chart">
                      <c:ext xmlns:c15="http://schemas.microsoft.com/office/drawing/2012/chart" uri="{02D57815-91ED-43cb-92C2-25804820EDAC}">
                        <c15:formulaRef>
                          <c15:sqref>'Data-Monthly MW Results'!$B$25</c15:sqref>
                        </c15:formulaRef>
                      </c:ext>
                    </c:extLst>
                    <c:strCache>
                      <c:ptCount val="1"/>
                      <c:pt idx="0">
                        <c:v>C&amp;I TOTAL</c:v>
                      </c:pt>
                    </c:strCache>
                  </c:strRef>
                </c:tx>
                <c:spPr>
                  <a:solidFill>
                    <a:schemeClr val="accent2">
                      <a:lumMod val="80000"/>
                    </a:schemeClr>
                  </a:solidFill>
                  <a:ln>
                    <a:noFill/>
                  </a:ln>
                  <a:effectLst/>
                </c:spPr>
                <c:invertIfNegative val="0"/>
                <c:cat>
                  <c:strRef>
                    <c:extLst>
                      <c:ext xmlns:c15="http://schemas.microsoft.com/office/drawing/2012/chart" uri="{02D57815-91ED-43cb-92C2-25804820EDAC}">
                        <c15:fullRef>
                          <c15:sqref>'Data-Monthly MW Results'!$C$5:$O$5</c15:sqref>
                        </c15:fullRef>
                        <c15:formulaRef>
                          <c15:sqref>'Data-Monthly MW Results'!$C$5:$N$5</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xmlns:c15="http://schemas.microsoft.com/office/drawing/2012/chart" uri="{02D57815-91ED-43cb-92C2-25804820EDAC}">
                        <c15:fullRef>
                          <c15:sqref>'Data-Monthly MW Results'!$C$25:$O$25</c15:sqref>
                        </c15:fullRef>
                        <c15:formulaRef>
                          <c15:sqref>'Data-Monthly MW Results'!$C$25:$N$25</c15:sqref>
                        </c15:formulaRef>
                      </c:ext>
                    </c:extLst>
                    <c:numCache>
                      <c:formatCode>_(* #,##0.000_);_(* \(#,##0.000\);_(* "-"??_);_(@_)</c:formatCode>
                      <c:ptCount val="12"/>
                      <c:pt idx="0">
                        <c:v>7.8964738424297698</c:v>
                      </c:pt>
                      <c:pt idx="1">
                        <c:v>7.9404902203022214</c:v>
                      </c:pt>
                      <c:pt idx="2">
                        <c:v>7.8996040630191029</c:v>
                      </c:pt>
                      <c:pt idx="3">
                        <c:v>8.0987160972445711</c:v>
                      </c:pt>
                      <c:pt idx="4">
                        <c:v>8.1588060482727567</c:v>
                      </c:pt>
                      <c:pt idx="5">
                        <c:v>8.1356072576256224</c:v>
                      </c:pt>
                      <c:pt idx="6">
                        <c:v>8.3005008907138631</c:v>
                      </c:pt>
                      <c:pt idx="7">
                        <c:v>8.4230096900753733</c:v>
                      </c:pt>
                      <c:pt idx="8">
                        <c:v>8.2760644645637012</c:v>
                      </c:pt>
                      <c:pt idx="9">
                        <c:v>8.2843110833562452</c:v>
                      </c:pt>
                      <c:pt idx="10">
                        <c:v>7.7774355366582757</c:v>
                      </c:pt>
                      <c:pt idx="11">
                        <c:v>7.7017197487975579</c:v>
                      </c:pt>
                    </c:numCache>
                  </c:numRef>
                </c:val>
              </c15:ser>
            </c15:filteredBarSeries>
          </c:ext>
        </c:extLst>
      </c:barChart>
      <c:catAx>
        <c:axId val="197297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7297616"/>
        <c:crosses val="autoZero"/>
        <c:auto val="1"/>
        <c:lblAlgn val="ctr"/>
        <c:lblOffset val="100"/>
        <c:noMultiLvlLbl val="0"/>
      </c:catAx>
      <c:valAx>
        <c:axId val="197297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MW Savings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2970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Hourly MW Savings for an Average July Day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'Data-MW 24 Hour July Day'!$C$38</c:f>
              <c:strCache>
                <c:ptCount val="1"/>
                <c:pt idx="0">
                  <c:v>RES AC</c:v>
                </c:pt>
              </c:strCache>
            </c:strRef>
          </c:tx>
          <c:spPr>
            <a:solidFill>
              <a:schemeClr val="accent1"/>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Day'!$C$39:$C$63</c15:sqref>
                  </c15:fullRef>
                </c:ext>
              </c:extLst>
              <c:f>'Data-MW 24 Hour July Day'!$C$39:$C$62</c:f>
              <c:numCache>
                <c:formatCode>#,##0.0000_);\(#,##0.0000\)</c:formatCode>
                <c:ptCount val="24"/>
                <c:pt idx="0">
                  <c:v>3.6091196974033977E-3</c:v>
                </c:pt>
                <c:pt idx="1">
                  <c:v>1.8012010311570872E-3</c:v>
                </c:pt>
                <c:pt idx="2">
                  <c:v>1.1993169503694543E-3</c:v>
                </c:pt>
                <c:pt idx="3">
                  <c:v>1.0864238631484969E-3</c:v>
                </c:pt>
                <c:pt idx="4">
                  <c:v>1.1517904725249848E-3</c:v>
                </c:pt>
                <c:pt idx="5">
                  <c:v>1.1602010307240882E-3</c:v>
                </c:pt>
                <c:pt idx="6">
                  <c:v>1.1478819321004941E-3</c:v>
                </c:pt>
                <c:pt idx="7">
                  <c:v>1.7494698247486407E-3</c:v>
                </c:pt>
                <c:pt idx="8">
                  <c:v>2.7677558921626699E-3</c:v>
                </c:pt>
                <c:pt idx="9">
                  <c:v>4.3924584686754822E-3</c:v>
                </c:pt>
                <c:pt idx="10">
                  <c:v>9.4634511949376072E-3</c:v>
                </c:pt>
                <c:pt idx="11">
                  <c:v>1.9195117030302807E-2</c:v>
                </c:pt>
                <c:pt idx="12">
                  <c:v>3.2693827782525275E-2</c:v>
                </c:pt>
                <c:pt idx="13">
                  <c:v>5.0397269196002577E-2</c:v>
                </c:pt>
                <c:pt idx="14">
                  <c:v>7.0424694298084761E-2</c:v>
                </c:pt>
                <c:pt idx="15">
                  <c:v>8.82880846473586E-2</c:v>
                </c:pt>
                <c:pt idx="16">
                  <c:v>0.10224100507603016</c:v>
                </c:pt>
                <c:pt idx="17">
                  <c:v>0.10943670428601911</c:v>
                </c:pt>
                <c:pt idx="18">
                  <c:v>0.10130794689670128</c:v>
                </c:pt>
                <c:pt idx="19">
                  <c:v>7.5881550488022323E-2</c:v>
                </c:pt>
                <c:pt idx="20">
                  <c:v>5.0738847682868661E-2</c:v>
                </c:pt>
                <c:pt idx="21">
                  <c:v>3.5547526315245645E-2</c:v>
                </c:pt>
                <c:pt idx="22">
                  <c:v>2.0890497626126259E-2</c:v>
                </c:pt>
                <c:pt idx="23">
                  <c:v>8.7315891253423265E-3</c:v>
                </c:pt>
              </c:numCache>
            </c:numRef>
          </c:val>
        </c:ser>
        <c:ser>
          <c:idx val="1"/>
          <c:order val="1"/>
          <c:tx>
            <c:strRef>
              <c:f>'Data-MW 24 Hour July Day'!$D$38</c:f>
              <c:strCache>
                <c:ptCount val="1"/>
                <c:pt idx="0">
                  <c:v>RES Laundry</c:v>
                </c:pt>
              </c:strCache>
            </c:strRef>
          </c:tx>
          <c:spPr>
            <a:solidFill>
              <a:schemeClr val="accent2"/>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Day'!$D$39:$D$63</c15:sqref>
                  </c15:fullRef>
                </c:ext>
              </c:extLst>
              <c:f>'Data-MW 24 Hour July Day'!$D$39:$D$62</c:f>
              <c:numCache>
                <c:formatCode>#,##0.0000_);\(#,##0.0000\)</c:formatCode>
                <c:ptCount val="24"/>
                <c:pt idx="0">
                  <c:v>6.0750946773337054E-2</c:v>
                </c:pt>
                <c:pt idx="1">
                  <c:v>3.217791490352797E-2</c:v>
                </c:pt>
                <c:pt idx="2">
                  <c:v>1.7984294745490272E-2</c:v>
                </c:pt>
                <c:pt idx="3">
                  <c:v>1.487821007824972E-2</c:v>
                </c:pt>
                <c:pt idx="4">
                  <c:v>2.2849534021951959E-2</c:v>
                </c:pt>
                <c:pt idx="5">
                  <c:v>4.1144445122858933E-2</c:v>
                </c:pt>
                <c:pt idx="6">
                  <c:v>8.2819094781802466E-2</c:v>
                </c:pt>
                <c:pt idx="7">
                  <c:v>0.17385629199346811</c:v>
                </c:pt>
                <c:pt idx="8">
                  <c:v>0.28515286639683068</c:v>
                </c:pt>
                <c:pt idx="9">
                  <c:v>0.34433064641470662</c:v>
                </c:pt>
                <c:pt idx="10">
                  <c:v>0.34014842849282723</c:v>
                </c:pt>
                <c:pt idx="11">
                  <c:v>0.31125442223070693</c:v>
                </c:pt>
                <c:pt idx="12">
                  <c:v>0.28890762725239399</c:v>
                </c:pt>
                <c:pt idx="13">
                  <c:v>0.27231517491016138</c:v>
                </c:pt>
                <c:pt idx="14">
                  <c:v>0.24796799460543001</c:v>
                </c:pt>
                <c:pt idx="15">
                  <c:v>0.23496530102200322</c:v>
                </c:pt>
                <c:pt idx="16">
                  <c:v>0.23984740742407745</c:v>
                </c:pt>
                <c:pt idx="17">
                  <c:v>0.26623119499650327</c:v>
                </c:pt>
                <c:pt idx="18">
                  <c:v>0.32031423715779772</c:v>
                </c:pt>
                <c:pt idx="19">
                  <c:v>0.34885717825163376</c:v>
                </c:pt>
                <c:pt idx="20">
                  <c:v>0.31414227080250651</c:v>
                </c:pt>
                <c:pt idx="21">
                  <c:v>0.23626314139684465</c:v>
                </c:pt>
                <c:pt idx="22">
                  <c:v>0.15415055792789539</c:v>
                </c:pt>
                <c:pt idx="23">
                  <c:v>9.511580908048424E-2</c:v>
                </c:pt>
              </c:numCache>
            </c:numRef>
          </c:val>
        </c:ser>
        <c:ser>
          <c:idx val="2"/>
          <c:order val="2"/>
          <c:tx>
            <c:strRef>
              <c:f>'Data-MW 24 Hour July Day'!$E$38</c:f>
              <c:strCache>
                <c:ptCount val="1"/>
                <c:pt idx="0">
                  <c:v>Electronics</c:v>
                </c:pt>
              </c:strCache>
              <c:extLst xmlns:c15="http://schemas.microsoft.com/office/drawing/2012/chart"/>
            </c:strRef>
          </c:tx>
          <c:spPr>
            <a:solidFill>
              <a:schemeClr val="accent3"/>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Day'!$E$39:$E$63</c15:sqref>
                  </c15:fullRef>
                </c:ext>
              </c:extLst>
              <c:f>'Data-MW 24 Hour July Day'!$E$39:$E$62</c:f>
            </c:numRef>
          </c:val>
        </c:ser>
        <c:ser>
          <c:idx val="3"/>
          <c:order val="3"/>
          <c:tx>
            <c:strRef>
              <c:f>'Data-MW 24 Hour July Day'!$F$38</c:f>
              <c:strCache>
                <c:ptCount val="1"/>
                <c:pt idx="0">
                  <c:v>RES Lighting</c:v>
                </c:pt>
              </c:strCache>
            </c:strRef>
          </c:tx>
          <c:spPr>
            <a:solidFill>
              <a:schemeClr val="accent4"/>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Day'!$F$39:$F$63</c15:sqref>
                  </c15:fullRef>
                </c:ext>
              </c:extLst>
              <c:f>'Data-MW 24 Hour July Day'!$F$39:$F$62</c:f>
              <c:numCache>
                <c:formatCode>#,##0.0000_);\(#,##0.0000\)</c:formatCode>
                <c:ptCount val="24"/>
                <c:pt idx="0">
                  <c:v>2.637707242346599</c:v>
                </c:pt>
                <c:pt idx="1">
                  <c:v>1.8489212169468983</c:v>
                </c:pt>
                <c:pt idx="2">
                  <c:v>1.3761299058526344</c:v>
                </c:pt>
                <c:pt idx="3">
                  <c:v>1.1932484487305306</c:v>
                </c:pt>
                <c:pt idx="4">
                  <c:v>1.0992874563918009</c:v>
                </c:pt>
                <c:pt idx="5">
                  <c:v>1.3273622118697417</c:v>
                </c:pt>
                <c:pt idx="6">
                  <c:v>1.8021318587836521</c:v>
                </c:pt>
                <c:pt idx="7">
                  <c:v>2.3950595737015199</c:v>
                </c:pt>
                <c:pt idx="8">
                  <c:v>3.0154284244077068</c:v>
                </c:pt>
                <c:pt idx="9">
                  <c:v>3.5351966310756282</c:v>
                </c:pt>
                <c:pt idx="10">
                  <c:v>3.8894201723395936</c:v>
                </c:pt>
                <c:pt idx="11">
                  <c:v>4.0275037837662158</c:v>
                </c:pt>
                <c:pt idx="12">
                  <c:v>4.1286468154130276</c:v>
                </c:pt>
                <c:pt idx="13">
                  <c:v>4.2727349947433044</c:v>
                </c:pt>
                <c:pt idx="14">
                  <c:v>4.5226040794239779</c:v>
                </c:pt>
                <c:pt idx="15">
                  <c:v>4.6016210674125473</c:v>
                </c:pt>
                <c:pt idx="16">
                  <c:v>4.5770665368629304</c:v>
                </c:pt>
                <c:pt idx="17">
                  <c:v>4.6274518942274705</c:v>
                </c:pt>
                <c:pt idx="18">
                  <c:v>5.2243280070753499</c:v>
                </c:pt>
                <c:pt idx="19">
                  <c:v>6.8835851638902197</c:v>
                </c:pt>
                <c:pt idx="20">
                  <c:v>8.2507681256712573</c:v>
                </c:pt>
                <c:pt idx="21">
                  <c:v>7.9324601435370523</c:v>
                </c:pt>
                <c:pt idx="22">
                  <c:v>6.2622571757745673</c:v>
                </c:pt>
                <c:pt idx="23">
                  <c:v>4.0831214961680047</c:v>
                </c:pt>
              </c:numCache>
            </c:numRef>
          </c:val>
        </c:ser>
        <c:ser>
          <c:idx val="4"/>
          <c:order val="4"/>
          <c:tx>
            <c:strRef>
              <c:f>'Data-MW 24 Hour July Day'!$G$38</c:f>
              <c:strCache>
                <c:ptCount val="1"/>
                <c:pt idx="0">
                  <c:v>RES Refrigeration</c:v>
                </c:pt>
              </c:strCache>
            </c:strRef>
          </c:tx>
          <c:spPr>
            <a:solidFill>
              <a:schemeClr val="accent5"/>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Day'!$G$39:$G$63</c15:sqref>
                  </c15:fullRef>
                </c:ext>
              </c:extLst>
              <c:f>'Data-MW 24 Hour July Day'!$G$39:$G$62</c:f>
              <c:numCache>
                <c:formatCode>#,##0.0000_);\(#,##0.0000\)</c:formatCode>
                <c:ptCount val="24"/>
                <c:pt idx="0">
                  <c:v>0.18467544288657115</c:v>
                </c:pt>
                <c:pt idx="1">
                  <c:v>0.17510245014656875</c:v>
                </c:pt>
                <c:pt idx="2">
                  <c:v>0.16785673146515848</c:v>
                </c:pt>
                <c:pt idx="3">
                  <c:v>0.16268062560717095</c:v>
                </c:pt>
                <c:pt idx="4">
                  <c:v>0.15962222331833825</c:v>
                </c:pt>
                <c:pt idx="5">
                  <c:v>0.15884254579442891</c:v>
                </c:pt>
                <c:pt idx="6">
                  <c:v>0.16102286006593836</c:v>
                </c:pt>
                <c:pt idx="7">
                  <c:v>0.16696069943553962</c:v>
                </c:pt>
                <c:pt idx="8">
                  <c:v>0.17730162477294498</c:v>
                </c:pt>
                <c:pt idx="9">
                  <c:v>0.19161175449862045</c:v>
                </c:pt>
                <c:pt idx="10">
                  <c:v>0.20887524886214356</c:v>
                </c:pt>
                <c:pt idx="11">
                  <c:v>0.22730434304058267</c:v>
                </c:pt>
                <c:pt idx="12">
                  <c:v>0.24490645141959128</c:v>
                </c:pt>
                <c:pt idx="13">
                  <c:v>0.25980912628380859</c:v>
                </c:pt>
                <c:pt idx="14">
                  <c:v>0.27055021777152866</c:v>
                </c:pt>
                <c:pt idx="15">
                  <c:v>0.27655153694341073</c:v>
                </c:pt>
                <c:pt idx="16">
                  <c:v>0.27776739163073233</c:v>
                </c:pt>
                <c:pt idx="17">
                  <c:v>0.27463818395632628</c:v>
                </c:pt>
                <c:pt idx="18">
                  <c:v>0.26749987407460374</c:v>
                </c:pt>
                <c:pt idx="19">
                  <c:v>0.25648753414016967</c:v>
                </c:pt>
                <c:pt idx="20">
                  <c:v>0.24247143773824659</c:v>
                </c:pt>
                <c:pt idx="21">
                  <c:v>0.22695700920110759</c:v>
                </c:pt>
                <c:pt idx="22">
                  <c:v>0.21135920053667134</c:v>
                </c:pt>
                <c:pt idx="23">
                  <c:v>0.19691439408323039</c:v>
                </c:pt>
              </c:numCache>
            </c:numRef>
          </c:val>
        </c:ser>
        <c:ser>
          <c:idx val="5"/>
          <c:order val="5"/>
          <c:tx>
            <c:strRef>
              <c:f>'Data-MW 24 Hour July Day'!$H$38</c:f>
              <c:strCache>
                <c:ptCount val="1"/>
                <c:pt idx="0">
                  <c:v>RES Space Heating</c:v>
                </c:pt>
              </c:strCache>
            </c:strRef>
          </c:tx>
          <c:spPr>
            <a:solidFill>
              <a:schemeClr val="accent6"/>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Day'!$H$39:$H$63</c15:sqref>
                  </c15:fullRef>
                </c:ext>
              </c:extLst>
              <c:f>'Data-MW 24 Hour July Day'!$H$39:$H$62</c:f>
              <c:numCache>
                <c:formatCode>#,##0.0000_);\(#,##0.0000\)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er>
          <c:idx val="6"/>
          <c:order val="6"/>
          <c:tx>
            <c:strRef>
              <c:f>'Data-MW 24 Hour July Day'!$I$38</c:f>
              <c:strCache>
                <c:ptCount val="1"/>
                <c:pt idx="0">
                  <c:v>RES Water Heating</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Day'!$I$39:$I$63</c15:sqref>
                  </c15:fullRef>
                </c:ext>
              </c:extLst>
              <c:f>'Data-MW 24 Hour July Day'!$I$39:$I$62</c:f>
              <c:numCache>
                <c:formatCode>#,##0.0000_);\(#,##0.0000\)</c:formatCode>
                <c:ptCount val="24"/>
                <c:pt idx="0">
                  <c:v>3.7016497710163812E-2</c:v>
                </c:pt>
                <c:pt idx="1">
                  <c:v>2.61292925012921E-2</c:v>
                </c:pt>
                <c:pt idx="2">
                  <c:v>2.395185145951776E-2</c:v>
                </c:pt>
                <c:pt idx="3">
                  <c:v>2.1774410417743417E-2</c:v>
                </c:pt>
                <c:pt idx="4">
                  <c:v>2.1774410417743417E-2</c:v>
                </c:pt>
                <c:pt idx="5">
                  <c:v>3.9193938751938148E-2</c:v>
                </c:pt>
                <c:pt idx="6">
                  <c:v>8.2742759587424983E-2</c:v>
                </c:pt>
                <c:pt idx="7">
                  <c:v>0.13935622667355788</c:v>
                </c:pt>
                <c:pt idx="8">
                  <c:v>0.14806599084065525</c:v>
                </c:pt>
                <c:pt idx="9">
                  <c:v>0.14588854979888091</c:v>
                </c:pt>
                <c:pt idx="10">
                  <c:v>0.13500134459000918</c:v>
                </c:pt>
                <c:pt idx="11">
                  <c:v>0.12193669833936314</c:v>
                </c:pt>
                <c:pt idx="12">
                  <c:v>0.1045171700051684</c:v>
                </c:pt>
                <c:pt idx="13">
                  <c:v>9.3629964796296691E-2</c:v>
                </c:pt>
                <c:pt idx="14">
                  <c:v>8.0565318545650647E-2</c:v>
                </c:pt>
                <c:pt idx="15">
                  <c:v>7.8387877503876296E-2</c:v>
                </c:pt>
                <c:pt idx="16">
                  <c:v>8.2742759587424983E-2</c:v>
                </c:pt>
                <c:pt idx="17">
                  <c:v>0.10016228792161973</c:v>
                </c:pt>
                <c:pt idx="18">
                  <c:v>0.11758181625581446</c:v>
                </c:pt>
                <c:pt idx="19">
                  <c:v>0.11758181625581446</c:v>
                </c:pt>
                <c:pt idx="20">
                  <c:v>0.11322693417226577</c:v>
                </c:pt>
                <c:pt idx="21">
                  <c:v>0.10669461104694274</c:v>
                </c:pt>
                <c:pt idx="22">
                  <c:v>9.1452523754522355E-2</c:v>
                </c:pt>
                <c:pt idx="23">
                  <c:v>6.3145790211455902E-2</c:v>
                </c:pt>
              </c:numCache>
            </c:numRef>
          </c:val>
        </c:ser>
        <c:ser>
          <c:idx val="7"/>
          <c:order val="7"/>
          <c:tx>
            <c:strRef>
              <c:f>'Data-MW 24 Hour July Day'!$J$38</c:f>
              <c:strCache>
                <c:ptCount val="1"/>
                <c:pt idx="0">
                  <c:v>Energy Reports</c:v>
                </c:pt>
              </c:strCache>
              <c:extLst xmlns:c15="http://schemas.microsoft.com/office/drawing/2012/chart"/>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Day'!$J$39:$J$63</c15:sqref>
                  </c15:fullRef>
                </c:ext>
              </c:extLst>
              <c:f>'Data-MW 24 Hour July Day'!$J$39:$J$62</c:f>
            </c:numRef>
          </c:val>
        </c:ser>
        <c:ser>
          <c:idx val="8"/>
          <c:order val="8"/>
          <c:tx>
            <c:strRef>
              <c:f>'Data-MW 24 Hour July Day'!$K$38</c:f>
              <c:strCache>
                <c:ptCount val="1"/>
                <c:pt idx="0">
                  <c:v>RES Other</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Day'!$K$39:$K$63</c15:sqref>
                  </c15:fullRef>
                </c:ext>
              </c:extLst>
              <c:f>'Data-MW 24 Hour July Day'!$K$39:$K$62</c:f>
              <c:numCache>
                <c:formatCode>#,##0.0000_);\(#,##0.0000\)</c:formatCode>
                <c:ptCount val="24"/>
                <c:pt idx="0">
                  <c:v>0.3029909571425326</c:v>
                </c:pt>
                <c:pt idx="1">
                  <c:v>0.26620203962559069</c:v>
                </c:pt>
                <c:pt idx="2">
                  <c:v>0.24489564390706925</c:v>
                </c:pt>
                <c:pt idx="3">
                  <c:v>0.23169953084859546</c:v>
                </c:pt>
                <c:pt idx="4">
                  <c:v>0.23109864354491375</c:v>
                </c:pt>
                <c:pt idx="5">
                  <c:v>0.24617251940226109</c:v>
                </c:pt>
                <c:pt idx="6">
                  <c:v>0.2787411714585053</c:v>
                </c:pt>
                <c:pt idx="7">
                  <c:v>0.32097318817950843</c:v>
                </c:pt>
                <c:pt idx="8">
                  <c:v>0.35091447959395056</c:v>
                </c:pt>
                <c:pt idx="9">
                  <c:v>0.37467850096824784</c:v>
                </c:pt>
                <c:pt idx="10">
                  <c:v>0.39963413710372325</c:v>
                </c:pt>
                <c:pt idx="11">
                  <c:v>0.42533788918390719</c:v>
                </c:pt>
                <c:pt idx="12">
                  <c:v>0.45073705614047416</c:v>
                </c:pt>
                <c:pt idx="13">
                  <c:v>0.47414898954153833</c:v>
                </c:pt>
                <c:pt idx="14">
                  <c:v>0.50243143407719515</c:v>
                </c:pt>
                <c:pt idx="15">
                  <c:v>0.54469877242550035</c:v>
                </c:pt>
                <c:pt idx="16">
                  <c:v>0.58460336113537492</c:v>
                </c:pt>
                <c:pt idx="17">
                  <c:v>0.62306117024487095</c:v>
                </c:pt>
                <c:pt idx="18">
                  <c:v>0.64131835628431411</c:v>
                </c:pt>
                <c:pt idx="19">
                  <c:v>0.6134024566939098</c:v>
                </c:pt>
                <c:pt idx="20">
                  <c:v>0.59195941254651741</c:v>
                </c:pt>
                <c:pt idx="21">
                  <c:v>0.56127778869037115</c:v>
                </c:pt>
                <c:pt idx="22">
                  <c:v>0.47571681224345413</c:v>
                </c:pt>
                <c:pt idx="23">
                  <c:v>0.37657943111284253</c:v>
                </c:pt>
              </c:numCache>
            </c:numRef>
          </c:val>
        </c:ser>
        <c:ser>
          <c:idx val="9"/>
          <c:order val="9"/>
          <c:tx>
            <c:strRef>
              <c:f>'Data-MW 24 Hour July Day'!$L$38</c:f>
              <c:strCache>
                <c:ptCount val="1"/>
                <c:pt idx="0">
                  <c:v>C&amp;I Cooling</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Day'!$L$39:$L$63</c15:sqref>
                  </c15:fullRef>
                </c:ext>
              </c:extLst>
              <c:f>'Data-MW 24 Hour July Day'!$L$39:$L$62</c:f>
              <c:numCache>
                <c:formatCode>#,##0.0000_);\(#,##0.0000\)</c:formatCode>
                <c:ptCount val="24"/>
                <c:pt idx="0">
                  <c:v>0.20972610247167406</c:v>
                </c:pt>
                <c:pt idx="1">
                  <c:v>0.18808677641359761</c:v>
                </c:pt>
                <c:pt idx="2">
                  <c:v>0.17526486582919865</c:v>
                </c:pt>
                <c:pt idx="3">
                  <c:v>0.17811706117775589</c:v>
                </c:pt>
                <c:pt idx="4">
                  <c:v>0.20111725055591936</c:v>
                </c:pt>
                <c:pt idx="5">
                  <c:v>0.27024207787255522</c:v>
                </c:pt>
                <c:pt idx="6">
                  <c:v>0.42074378847086713</c:v>
                </c:pt>
                <c:pt idx="7">
                  <c:v>0.59864001573840309</c:v>
                </c:pt>
                <c:pt idx="8">
                  <c:v>0.77653276390478432</c:v>
                </c:pt>
                <c:pt idx="9">
                  <c:v>0.95288056828074374</c:v>
                </c:pt>
                <c:pt idx="10">
                  <c:v>1.0885673611960813</c:v>
                </c:pt>
                <c:pt idx="11">
                  <c:v>1.1927650634896085</c:v>
                </c:pt>
                <c:pt idx="12">
                  <c:v>1.2778051277062361</c:v>
                </c:pt>
                <c:pt idx="13">
                  <c:v>1.3388861320434287</c:v>
                </c:pt>
                <c:pt idx="14">
                  <c:v>1.3607063810218829</c:v>
                </c:pt>
                <c:pt idx="15">
                  <c:v>1.3340334138545715</c:v>
                </c:pt>
                <c:pt idx="16">
                  <c:v>1.2021715869781164</c:v>
                </c:pt>
                <c:pt idx="17">
                  <c:v>0.98498218495288359</c:v>
                </c:pt>
                <c:pt idx="18">
                  <c:v>0.75343615401891684</c:v>
                </c:pt>
                <c:pt idx="19">
                  <c:v>0.58310459739004028</c:v>
                </c:pt>
                <c:pt idx="20">
                  <c:v>0.45798757944175245</c:v>
                </c:pt>
                <c:pt idx="21">
                  <c:v>0.35095175518475313</c:v>
                </c:pt>
                <c:pt idx="22">
                  <c:v>0.28104713481795779</c:v>
                </c:pt>
                <c:pt idx="23">
                  <c:v>0.23753367097482786</c:v>
                </c:pt>
              </c:numCache>
            </c:numRef>
          </c:val>
        </c:ser>
        <c:ser>
          <c:idx val="10"/>
          <c:order val="10"/>
          <c:tx>
            <c:strRef>
              <c:f>'Data-MW 24 Hour July Day'!$M$38</c:f>
              <c:strCache>
                <c:ptCount val="1"/>
                <c:pt idx="0">
                  <c:v>C&amp;I Water Heating</c:v>
                </c:pt>
              </c:strCache>
            </c:strRef>
          </c:tx>
          <c:spPr>
            <a:solidFill>
              <a:srgbClr val="FFFF00"/>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Day'!$M$39:$M$63</c15:sqref>
                  </c15:fullRef>
                </c:ext>
              </c:extLst>
              <c:f>'Data-MW 24 Hour July Day'!$M$39:$M$62</c:f>
              <c:numCache>
                <c:formatCode>#,##0.0000_);\(#,##0.0000\)</c:formatCode>
                <c:ptCount val="24"/>
                <c:pt idx="0">
                  <c:v>7.4862373057434407E-3</c:v>
                </c:pt>
                <c:pt idx="1">
                  <c:v>7.3954613648475158E-3</c:v>
                </c:pt>
                <c:pt idx="2">
                  <c:v>7.591533033162642E-3</c:v>
                </c:pt>
                <c:pt idx="3">
                  <c:v>8.4698116140211228E-3</c:v>
                </c:pt>
                <c:pt idx="4">
                  <c:v>1.0183260463210846E-2</c:v>
                </c:pt>
                <c:pt idx="5">
                  <c:v>1.2865619230537457E-2</c:v>
                </c:pt>
                <c:pt idx="6">
                  <c:v>1.5772312622886097E-2</c:v>
                </c:pt>
                <c:pt idx="7">
                  <c:v>1.8471421158926304E-2</c:v>
                </c:pt>
                <c:pt idx="8">
                  <c:v>1.9877823488187663E-2</c:v>
                </c:pt>
                <c:pt idx="9">
                  <c:v>2.074997796769704E-2</c:v>
                </c:pt>
                <c:pt idx="10">
                  <c:v>2.1372622391069105E-2</c:v>
                </c:pt>
                <c:pt idx="11">
                  <c:v>2.1403233606878316E-2</c:v>
                </c:pt>
                <c:pt idx="12">
                  <c:v>2.0828847709698586E-2</c:v>
                </c:pt>
                <c:pt idx="13">
                  <c:v>2.0423487221627609E-2</c:v>
                </c:pt>
                <c:pt idx="14">
                  <c:v>1.9756112279657345E-2</c:v>
                </c:pt>
                <c:pt idx="15">
                  <c:v>1.8584439286425575E-2</c:v>
                </c:pt>
                <c:pt idx="16">
                  <c:v>1.7007191870219332E-2</c:v>
                </c:pt>
                <c:pt idx="17">
                  <c:v>1.5238437155007089E-2</c:v>
                </c:pt>
                <c:pt idx="18">
                  <c:v>1.3706707538989159E-2</c:v>
                </c:pt>
                <c:pt idx="19">
                  <c:v>1.2303658536266511E-2</c:v>
                </c:pt>
                <c:pt idx="20">
                  <c:v>1.0770730146095156E-2</c:v>
                </c:pt>
                <c:pt idx="21">
                  <c:v>9.5164028359938421E-3</c:v>
                </c:pt>
                <c:pt idx="22">
                  <c:v>8.3590036413673345E-3</c:v>
                </c:pt>
                <c:pt idx="23">
                  <c:v>7.7707197059776077E-3</c:v>
                </c:pt>
              </c:numCache>
            </c:numRef>
          </c:val>
        </c:ser>
        <c:ser>
          <c:idx val="11"/>
          <c:order val="11"/>
          <c:tx>
            <c:strRef>
              <c:f>'Data-MW 24 Hour July Day'!$N$38</c:f>
              <c:strCache>
                <c:ptCount val="1"/>
                <c:pt idx="0">
                  <c:v>Industrial Process</c:v>
                </c:pt>
              </c:strCache>
            </c:strRef>
          </c:tx>
          <c:spPr>
            <a:solidFill>
              <a:schemeClr val="accent6">
                <a:lumMod val="6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Day'!$N$39:$N$63</c15:sqref>
                  </c15:fullRef>
                </c:ext>
              </c:extLst>
              <c:f>'Data-MW 24 Hour July Day'!$N$39:$N$62</c:f>
              <c:numCache>
                <c:formatCode>#,##0.0000_);\(#,##0.0000\)</c:formatCode>
                <c:ptCount val="24"/>
                <c:pt idx="0">
                  <c:v>0.73061351944411301</c:v>
                </c:pt>
                <c:pt idx="1">
                  <c:v>0.73629645901482166</c:v>
                </c:pt>
                <c:pt idx="2">
                  <c:v>0.76760441261627577</c:v>
                </c:pt>
                <c:pt idx="3">
                  <c:v>0.85049110287380436</c:v>
                </c:pt>
                <c:pt idx="4">
                  <c:v>0.97427968426233413</c:v>
                </c:pt>
                <c:pt idx="5">
                  <c:v>1.0949603299916266</c:v>
                </c:pt>
                <c:pt idx="6">
                  <c:v>1.2724252134438052</c:v>
                </c:pt>
                <c:pt idx="7">
                  <c:v>1.4031421821082852</c:v>
                </c:pt>
                <c:pt idx="8">
                  <c:v>1.5047450651083818</c:v>
                </c:pt>
                <c:pt idx="9">
                  <c:v>1.5483680344506985</c:v>
                </c:pt>
                <c:pt idx="10">
                  <c:v>1.556845468868133</c:v>
                </c:pt>
                <c:pt idx="11">
                  <c:v>1.5565557597053072</c:v>
                </c:pt>
                <c:pt idx="12">
                  <c:v>1.5544933972967017</c:v>
                </c:pt>
                <c:pt idx="13">
                  <c:v>1.5366136820894658</c:v>
                </c:pt>
                <c:pt idx="14">
                  <c:v>1.5003714924847451</c:v>
                </c:pt>
                <c:pt idx="15">
                  <c:v>1.3890946328639906</c:v>
                </c:pt>
                <c:pt idx="16">
                  <c:v>1.2929336853802111</c:v>
                </c:pt>
                <c:pt idx="17">
                  <c:v>1.1876938639496879</c:v>
                </c:pt>
                <c:pt idx="18">
                  <c:v>1.0932025484744559</c:v>
                </c:pt>
                <c:pt idx="19">
                  <c:v>1.0017900169145819</c:v>
                </c:pt>
                <c:pt idx="20">
                  <c:v>0.91751931704453071</c:v>
                </c:pt>
                <c:pt idx="21">
                  <c:v>0.85871434039622085</c:v>
                </c:pt>
                <c:pt idx="22">
                  <c:v>0.79653061746097342</c:v>
                </c:pt>
                <c:pt idx="23">
                  <c:v>0.73966071542549161</c:v>
                </c:pt>
              </c:numCache>
            </c:numRef>
          </c:val>
        </c:ser>
        <c:ser>
          <c:idx val="12"/>
          <c:order val="12"/>
          <c:tx>
            <c:strRef>
              <c:f>'Data-MW 24 Hour July Day'!$O$38</c:f>
              <c:strCache>
                <c:ptCount val="1"/>
                <c:pt idx="0">
                  <c:v>C&amp;I Interior Lighting</c:v>
                </c:pt>
              </c:strCache>
            </c:strRef>
          </c:tx>
          <c:spPr>
            <a:solidFill>
              <a:schemeClr val="accent1">
                <a:lumMod val="80000"/>
                <a:lumOff val="2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Day'!$O$39:$O$63</c15:sqref>
                  </c15:fullRef>
                </c:ext>
              </c:extLst>
              <c:f>'Data-MW 24 Hour July Day'!$O$39:$O$62</c:f>
              <c:numCache>
                <c:formatCode>#,##0.0000_);\(#,##0.0000\)</c:formatCode>
                <c:ptCount val="24"/>
                <c:pt idx="0">
                  <c:v>2.0631793096685795</c:v>
                </c:pt>
                <c:pt idx="1">
                  <c:v>2.044690654834354</c:v>
                </c:pt>
                <c:pt idx="2">
                  <c:v>2.135215496177636</c:v>
                </c:pt>
                <c:pt idx="3">
                  <c:v>2.4908875594139297</c:v>
                </c:pt>
                <c:pt idx="4">
                  <c:v>3.1967894935202326</c:v>
                </c:pt>
                <c:pt idx="5">
                  <c:v>4.3085171727411966</c:v>
                </c:pt>
                <c:pt idx="6">
                  <c:v>5.4924191188302993</c:v>
                </c:pt>
                <c:pt idx="7">
                  <c:v>6.4199895617110556</c:v>
                </c:pt>
                <c:pt idx="8">
                  <c:v>6.8460621661864707</c:v>
                </c:pt>
                <c:pt idx="9">
                  <c:v>6.9797103667830251</c:v>
                </c:pt>
                <c:pt idx="10">
                  <c:v>6.9657395500779611</c:v>
                </c:pt>
                <c:pt idx="11">
                  <c:v>6.9492111854895429</c:v>
                </c:pt>
                <c:pt idx="12">
                  <c:v>6.8969977055116249</c:v>
                </c:pt>
                <c:pt idx="13">
                  <c:v>6.8196866773649676</c:v>
                </c:pt>
                <c:pt idx="14">
                  <c:v>6.6413367893654183</c:v>
                </c:pt>
                <c:pt idx="15">
                  <c:v>6.2974331207581002</c:v>
                </c:pt>
                <c:pt idx="16">
                  <c:v>5.7683734006302254</c:v>
                </c:pt>
                <c:pt idx="17">
                  <c:v>5.1439918141572578</c:v>
                </c:pt>
                <c:pt idx="18">
                  <c:v>4.5902782239652717</c:v>
                </c:pt>
                <c:pt idx="19">
                  <c:v>4.0368332598053582</c:v>
                </c:pt>
                <c:pt idx="20">
                  <c:v>3.4122412985812653</c:v>
                </c:pt>
                <c:pt idx="21">
                  <c:v>2.8558463688588831</c:v>
                </c:pt>
                <c:pt idx="22">
                  <c:v>2.4143952814843739</c:v>
                </c:pt>
                <c:pt idx="23">
                  <c:v>2.1743461866766141</c:v>
                </c:pt>
              </c:numCache>
            </c:numRef>
          </c:val>
        </c:ser>
        <c:ser>
          <c:idx val="13"/>
          <c:order val="13"/>
          <c:tx>
            <c:strRef>
              <c:f>'Data-MW 24 Hour July Day'!$P$38</c:f>
              <c:strCache>
                <c:ptCount val="1"/>
                <c:pt idx="0">
                  <c:v>C&amp;I Motors</c:v>
                </c:pt>
              </c:strCache>
            </c:strRef>
          </c:tx>
          <c:spPr>
            <a:solidFill>
              <a:schemeClr val="accent2">
                <a:lumMod val="80000"/>
                <a:lumOff val="2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Day'!$P$39:$P$63</c15:sqref>
                  </c15:fullRef>
                </c:ext>
              </c:extLst>
              <c:f>'Data-MW 24 Hour July Day'!$P$39:$P$62</c:f>
              <c:numCache>
                <c:formatCode>#,##0.0000_);\(#,##0.0000\)</c:formatCode>
                <c:ptCount val="24"/>
                <c:pt idx="0">
                  <c:v>0.43169045042621573</c:v>
                </c:pt>
                <c:pt idx="1">
                  <c:v>0.43011734786790418</c:v>
                </c:pt>
                <c:pt idx="2">
                  <c:v>0.46241293830585989</c:v>
                </c:pt>
                <c:pt idx="3">
                  <c:v>0.54970152464173894</c:v>
                </c:pt>
                <c:pt idx="4">
                  <c:v>0.722278505927059</c:v>
                </c:pt>
                <c:pt idx="5">
                  <c:v>0.91941372786862241</c:v>
                </c:pt>
                <c:pt idx="6">
                  <c:v>1.1668090879326978</c:v>
                </c:pt>
                <c:pt idx="7">
                  <c:v>1.3237550521090011</c:v>
                </c:pt>
                <c:pt idx="8">
                  <c:v>1.3965207418062922</c:v>
                </c:pt>
                <c:pt idx="9">
                  <c:v>1.4301179727993092</c:v>
                </c:pt>
                <c:pt idx="10">
                  <c:v>1.4402960915635683</c:v>
                </c:pt>
                <c:pt idx="11">
                  <c:v>1.435111795959561</c:v>
                </c:pt>
                <c:pt idx="12">
                  <c:v>1.4183678145733167</c:v>
                </c:pt>
                <c:pt idx="13">
                  <c:v>1.3815558058138009</c:v>
                </c:pt>
                <c:pt idx="14">
                  <c:v>1.3123436157286843</c:v>
                </c:pt>
                <c:pt idx="15">
                  <c:v>1.1915544978397583</c:v>
                </c:pt>
                <c:pt idx="16">
                  <c:v>1.0533569515209618</c:v>
                </c:pt>
                <c:pt idx="17">
                  <c:v>0.92804184744127372</c:v>
                </c:pt>
                <c:pt idx="18">
                  <c:v>0.81627537623953184</c:v>
                </c:pt>
                <c:pt idx="19">
                  <c:v>0.72306603706583528</c:v>
                </c:pt>
                <c:pt idx="20">
                  <c:v>0.64015552922841235</c:v>
                </c:pt>
                <c:pt idx="21">
                  <c:v>0.55206564260865532</c:v>
                </c:pt>
                <c:pt idx="22">
                  <c:v>0.48626848380642951</c:v>
                </c:pt>
                <c:pt idx="23">
                  <c:v>0.45285351984553107</c:v>
                </c:pt>
              </c:numCache>
            </c:numRef>
          </c:val>
        </c:ser>
        <c:ser>
          <c:idx val="14"/>
          <c:order val="14"/>
          <c:tx>
            <c:strRef>
              <c:f>'Data-MW 24 Hour July Day'!$Q$38</c:f>
              <c:strCache>
                <c:ptCount val="1"/>
                <c:pt idx="0">
                  <c:v>C&amp;I Refrigeration</c:v>
                </c:pt>
              </c:strCache>
            </c:strRef>
          </c:tx>
          <c:spPr>
            <a:solidFill>
              <a:schemeClr val="accent3">
                <a:lumMod val="80000"/>
                <a:lumOff val="2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Day'!$Q$39:$Q$63</c15:sqref>
                  </c15:fullRef>
                </c:ext>
              </c:extLst>
              <c:f>'Data-MW 24 Hour July Day'!$Q$39:$Q$62</c:f>
              <c:numCache>
                <c:formatCode>#,##0.0000_);\(#,##0.0000\)</c:formatCode>
                <c:ptCount val="24"/>
                <c:pt idx="0">
                  <c:v>0.28538225482029184</c:v>
                </c:pt>
                <c:pt idx="1">
                  <c:v>0.2841284151392785</c:v>
                </c:pt>
                <c:pt idx="2">
                  <c:v>0.28390901334871022</c:v>
                </c:pt>
                <c:pt idx="3">
                  <c:v>0.28560233970608279</c:v>
                </c:pt>
                <c:pt idx="4">
                  <c:v>0.29844890101100446</c:v>
                </c:pt>
                <c:pt idx="5">
                  <c:v>0.30164800786239038</c:v>
                </c:pt>
                <c:pt idx="6">
                  <c:v>0.30686219329590825</c:v>
                </c:pt>
                <c:pt idx="7">
                  <c:v>0.31228357163037973</c:v>
                </c:pt>
                <c:pt idx="8">
                  <c:v>0.32884155257872205</c:v>
                </c:pt>
                <c:pt idx="9">
                  <c:v>0.33337884584622501</c:v>
                </c:pt>
                <c:pt idx="10">
                  <c:v>0.33625268494743799</c:v>
                </c:pt>
                <c:pt idx="11">
                  <c:v>0.34834804505604033</c:v>
                </c:pt>
                <c:pt idx="12">
                  <c:v>0.34960294272965442</c:v>
                </c:pt>
                <c:pt idx="13">
                  <c:v>0.36023053360340385</c:v>
                </c:pt>
                <c:pt idx="14">
                  <c:v>0.35930400693325942</c:v>
                </c:pt>
                <c:pt idx="15">
                  <c:v>0.34561353898037306</c:v>
                </c:pt>
                <c:pt idx="16">
                  <c:v>0.34282762941420669</c:v>
                </c:pt>
                <c:pt idx="17">
                  <c:v>0.32845711141739065</c:v>
                </c:pt>
                <c:pt idx="18">
                  <c:v>0.32559102671194567</c:v>
                </c:pt>
                <c:pt idx="19">
                  <c:v>0.32133057790827385</c:v>
                </c:pt>
                <c:pt idx="20">
                  <c:v>0.30692032538934944</c:v>
                </c:pt>
                <c:pt idx="21">
                  <c:v>0.30213062613709979</c:v>
                </c:pt>
                <c:pt idx="22">
                  <c:v>0.28941160756518169</c:v>
                </c:pt>
                <c:pt idx="23">
                  <c:v>0.2870976265234858</c:v>
                </c:pt>
              </c:numCache>
            </c:numRef>
          </c:val>
        </c:ser>
        <c:ser>
          <c:idx val="15"/>
          <c:order val="15"/>
          <c:tx>
            <c:strRef>
              <c:f>'Data-MW 24 Hour July Day'!$R$38</c:f>
              <c:strCache>
                <c:ptCount val="1"/>
                <c:pt idx="0">
                  <c:v>C&amp;I Heating</c:v>
                </c:pt>
              </c:strCache>
            </c:strRef>
          </c:tx>
          <c:spPr>
            <a:solidFill>
              <a:schemeClr val="accent4">
                <a:lumMod val="80000"/>
                <a:lumOff val="2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Day'!$R$39:$R$63</c15:sqref>
                  </c15:fullRef>
                </c:ext>
              </c:extLst>
              <c:f>'Data-MW 24 Hour July Day'!$R$39:$R$62</c:f>
              <c:numCache>
                <c:formatCode>#,##0.0000_);\(#,##0.0000\)</c:formatCode>
                <c:ptCount val="24"/>
                <c:pt idx="0">
                  <c:v>2.3176937552052579E-2</c:v>
                </c:pt>
                <c:pt idx="1">
                  <c:v>2.3998296730300097E-2</c:v>
                </c:pt>
                <c:pt idx="2">
                  <c:v>2.4808152022196828E-2</c:v>
                </c:pt>
                <c:pt idx="3">
                  <c:v>2.6040397310416685E-2</c:v>
                </c:pt>
                <c:pt idx="4">
                  <c:v>2.8764886696090036E-2</c:v>
                </c:pt>
                <c:pt idx="5">
                  <c:v>3.6140469008105511E-2</c:v>
                </c:pt>
                <c:pt idx="6">
                  <c:v>4.0314080717612812E-2</c:v>
                </c:pt>
                <c:pt idx="7">
                  <c:v>3.8670126267019392E-2</c:v>
                </c:pt>
                <c:pt idx="8">
                  <c:v>3.6064575971676185E-2</c:v>
                </c:pt>
                <c:pt idx="9">
                  <c:v>3.2466679359432933E-2</c:v>
                </c:pt>
                <c:pt idx="10">
                  <c:v>2.9714510724262157E-2</c:v>
                </c:pt>
                <c:pt idx="11">
                  <c:v>2.7677572311171118E-2</c:v>
                </c:pt>
                <c:pt idx="12">
                  <c:v>2.5573525340985111E-2</c:v>
                </c:pt>
                <c:pt idx="13">
                  <c:v>2.4263633779704374E-2</c:v>
                </c:pt>
                <c:pt idx="14">
                  <c:v>2.3770287904070948E-2</c:v>
                </c:pt>
                <c:pt idx="15">
                  <c:v>2.2693631813534669E-2</c:v>
                </c:pt>
                <c:pt idx="16">
                  <c:v>2.4217533366494223E-2</c:v>
                </c:pt>
                <c:pt idx="17">
                  <c:v>2.3361531976054856E-2</c:v>
                </c:pt>
                <c:pt idx="18">
                  <c:v>2.1102616523237371E-2</c:v>
                </c:pt>
                <c:pt idx="19">
                  <c:v>2.3368041336853437E-2</c:v>
                </c:pt>
                <c:pt idx="20">
                  <c:v>2.4779373403944673E-2</c:v>
                </c:pt>
                <c:pt idx="21">
                  <c:v>2.5301206206075347E-2</c:v>
                </c:pt>
                <c:pt idx="22">
                  <c:v>2.3330643290618892E-2</c:v>
                </c:pt>
                <c:pt idx="23">
                  <c:v>2.415770718365828E-2</c:v>
                </c:pt>
              </c:numCache>
            </c:numRef>
          </c:val>
        </c:ser>
        <c:ser>
          <c:idx val="16"/>
          <c:order val="16"/>
          <c:tx>
            <c:strRef>
              <c:f>'Data-MW 24 Hour July Day'!$S$38</c:f>
              <c:strCache>
                <c:ptCount val="1"/>
                <c:pt idx="0">
                  <c:v>C&amp;I Ventilation</c:v>
                </c:pt>
              </c:strCache>
            </c:strRef>
          </c:tx>
          <c:spPr>
            <a:solidFill>
              <a:schemeClr val="accent5">
                <a:lumMod val="80000"/>
                <a:lumOff val="2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Day'!$S$39:$S$63</c15:sqref>
                  </c15:fullRef>
                </c:ext>
              </c:extLst>
              <c:f>'Data-MW 24 Hour July Day'!$S$39:$S$62</c:f>
              <c:numCache>
                <c:formatCode>#,##0.0000_);\(#,##0.0000\)</c:formatCode>
                <c:ptCount val="24"/>
                <c:pt idx="0">
                  <c:v>7.2217785067451717E-2</c:v>
                </c:pt>
                <c:pt idx="1">
                  <c:v>6.9990593201370049E-2</c:v>
                </c:pt>
                <c:pt idx="2">
                  <c:v>6.9321110021552348E-2</c:v>
                </c:pt>
                <c:pt idx="3">
                  <c:v>7.2184692976684922E-2</c:v>
                </c:pt>
                <c:pt idx="4">
                  <c:v>7.7301210826238254E-2</c:v>
                </c:pt>
                <c:pt idx="5">
                  <c:v>9.5483422930601941E-2</c:v>
                </c:pt>
                <c:pt idx="6">
                  <c:v>0.12097041905976152</c:v>
                </c:pt>
                <c:pt idx="7">
                  <c:v>0.13799038473836794</c:v>
                </c:pt>
                <c:pt idx="8">
                  <c:v>0.14655011866830239</c:v>
                </c:pt>
                <c:pt idx="9">
                  <c:v>0.15450789488822289</c:v>
                </c:pt>
                <c:pt idx="10">
                  <c:v>0.15755008967240686</c:v>
                </c:pt>
                <c:pt idx="11">
                  <c:v>0.15911623323761995</c:v>
                </c:pt>
                <c:pt idx="12">
                  <c:v>0.15965475561255421</c:v>
                </c:pt>
                <c:pt idx="13">
                  <c:v>0.16076474242204686</c:v>
                </c:pt>
                <c:pt idx="14">
                  <c:v>0.15944568142579507</c:v>
                </c:pt>
                <c:pt idx="15">
                  <c:v>0.15679623861046488</c:v>
                </c:pt>
                <c:pt idx="16">
                  <c:v>0.1492537448982445</c:v>
                </c:pt>
                <c:pt idx="17">
                  <c:v>0.13345652736660388</c:v>
                </c:pt>
                <c:pt idx="18">
                  <c:v>0.11748220065772634</c:v>
                </c:pt>
                <c:pt idx="19">
                  <c:v>0.10633370621302592</c:v>
                </c:pt>
                <c:pt idx="20">
                  <c:v>9.7097543203350289E-2</c:v>
                </c:pt>
                <c:pt idx="21">
                  <c:v>8.6233962579449389E-2</c:v>
                </c:pt>
                <c:pt idx="22">
                  <c:v>7.8956080197876352E-2</c:v>
                </c:pt>
                <c:pt idx="23">
                  <c:v>7.4443948518089581E-2</c:v>
                </c:pt>
              </c:numCache>
            </c:numRef>
          </c:val>
        </c:ser>
        <c:ser>
          <c:idx val="17"/>
          <c:order val="17"/>
          <c:tx>
            <c:strRef>
              <c:f>'Data-MW 24 Hour July Day'!$T$38</c:f>
              <c:strCache>
                <c:ptCount val="1"/>
                <c:pt idx="0">
                  <c:v>C&amp;I Compressed Air</c:v>
                </c:pt>
              </c:strCache>
            </c:strRef>
          </c:tx>
          <c:spPr>
            <a:solidFill>
              <a:schemeClr val="accent6">
                <a:lumMod val="80000"/>
                <a:lumOff val="2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Day'!$T$39:$T$63</c15:sqref>
                  </c15:fullRef>
                </c:ext>
              </c:extLst>
              <c:f>'Data-MW 24 Hour July Day'!$T$39:$T$62</c:f>
              <c:numCache>
                <c:formatCode>#,##0.0000_);\(#,##0.0000\)</c:formatCode>
                <c:ptCount val="24"/>
                <c:pt idx="0">
                  <c:v>6.7856500705254896E-2</c:v>
                </c:pt>
                <c:pt idx="1">
                  <c:v>6.9506921536618471E-2</c:v>
                </c:pt>
                <c:pt idx="2">
                  <c:v>8.0646479039397756E-2</c:v>
                </c:pt>
                <c:pt idx="3">
                  <c:v>0.10694538561802586</c:v>
                </c:pt>
                <c:pt idx="4">
                  <c:v>0.154946448084956</c:v>
                </c:pt>
                <c:pt idx="5">
                  <c:v>0.21842835269058011</c:v>
                </c:pt>
                <c:pt idx="6">
                  <c:v>0.28644468714337651</c:v>
                </c:pt>
                <c:pt idx="7">
                  <c:v>0.32861725263470903</c:v>
                </c:pt>
                <c:pt idx="8">
                  <c:v>0.34738092200185561</c:v>
                </c:pt>
                <c:pt idx="9">
                  <c:v>0.35394293845937136</c:v>
                </c:pt>
                <c:pt idx="10">
                  <c:v>0.35448251834888311</c:v>
                </c:pt>
                <c:pt idx="11">
                  <c:v>0.35379304699102354</c:v>
                </c:pt>
                <c:pt idx="12">
                  <c:v>0.35081125826527038</c:v>
                </c:pt>
                <c:pt idx="13">
                  <c:v>0.34048021337517914</c:v>
                </c:pt>
                <c:pt idx="14">
                  <c:v>0.31579039566608175</c:v>
                </c:pt>
                <c:pt idx="15">
                  <c:v>0.26803145436032161</c:v>
                </c:pt>
                <c:pt idx="16">
                  <c:v>0.21347065136005688</c:v>
                </c:pt>
                <c:pt idx="17">
                  <c:v>0.16671077633178555</c:v>
                </c:pt>
                <c:pt idx="18">
                  <c:v>0.13440051227258795</c:v>
                </c:pt>
                <c:pt idx="19">
                  <c:v>0.11207398149944506</c:v>
                </c:pt>
                <c:pt idx="20">
                  <c:v>9.6624044071479898E-2</c:v>
                </c:pt>
                <c:pt idx="21">
                  <c:v>8.4789893715750811E-2</c:v>
                </c:pt>
                <c:pt idx="22">
                  <c:v>7.4330351328639813E-2</c:v>
                </c:pt>
                <c:pt idx="23">
                  <c:v>7.0354688116562911E-2</c:v>
                </c:pt>
              </c:numCache>
            </c:numRef>
          </c:val>
        </c:ser>
        <c:ser>
          <c:idx val="18"/>
          <c:order val="18"/>
          <c:tx>
            <c:strRef>
              <c:f>'Data-MW 24 Hour July Day'!$U$38</c:f>
              <c:strCache>
                <c:ptCount val="1"/>
                <c:pt idx="0">
                  <c:v>Retro-Commissioning</c:v>
                </c:pt>
              </c:strCache>
              <c:extLst xmlns:c15="http://schemas.microsoft.com/office/drawing/2012/chart"/>
            </c:strRef>
          </c:tx>
          <c:spPr>
            <a:solidFill>
              <a:schemeClr val="accent1">
                <a:lumMod val="8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Day'!$U$39:$U$63</c15:sqref>
                  </c15:fullRef>
                </c:ext>
              </c:extLst>
              <c:f>'Data-MW 24 Hour July Day'!$U$39:$U$62</c:f>
            </c:numRef>
          </c:val>
        </c:ser>
        <c:ser>
          <c:idx val="19"/>
          <c:order val="19"/>
          <c:tx>
            <c:strRef>
              <c:f>'Data-MW 24 Hour July Day'!$V$38</c:f>
              <c:strCache>
                <c:ptCount val="1"/>
                <c:pt idx="0">
                  <c:v>Data Centers</c:v>
                </c:pt>
              </c:strCache>
              <c:extLst xmlns:c15="http://schemas.microsoft.com/office/drawing/2012/chart"/>
            </c:strRef>
          </c:tx>
          <c:spPr>
            <a:solidFill>
              <a:schemeClr val="accent2">
                <a:lumMod val="8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Day'!$V$39:$V$63</c15:sqref>
                  </c15:fullRef>
                </c:ext>
              </c:extLst>
              <c:f>'Data-MW 24 Hour July Day'!$V$39:$V$62</c:f>
            </c:numRef>
          </c:val>
        </c:ser>
        <c:ser>
          <c:idx val="20"/>
          <c:order val="20"/>
          <c:tx>
            <c:strRef>
              <c:f>'Data-MW 24 Hour July Day'!$W$38</c:f>
              <c:strCache>
                <c:ptCount val="1"/>
                <c:pt idx="0">
                  <c:v>C&amp;I Other</c:v>
                </c:pt>
              </c:strCache>
            </c:strRef>
          </c:tx>
          <c:spPr>
            <a:solidFill>
              <a:schemeClr val="accent3">
                <a:lumMod val="80000"/>
              </a:schemeClr>
            </a:solidFill>
            <a:ln>
              <a:noFill/>
            </a:ln>
            <a:effectLst/>
          </c:spPr>
          <c:invertIfNegative val="0"/>
          <c:cat>
            <c:numRef>
              <c:extLst>
                <c:ext xmlns:c15="http://schemas.microsoft.com/office/drawing/2012/chart" uri="{02D57815-91ED-43cb-92C2-25804820EDAC}">
                  <c15:fullRef>
                    <c15:sqref>'Data-MW 24 Hour July Day'!$B$39:$B$63</c15:sqref>
                  </c15:fullRef>
                </c:ext>
              </c:extLst>
              <c:f>'Data-MW 24 Hour July Day'!$B$39:$B$62</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xmlns:c15="http://schemas.microsoft.com/office/drawing/2012/chart" uri="{02D57815-91ED-43cb-92C2-25804820EDAC}">
                  <c15:fullRef>
                    <c15:sqref>'Data-MW 24 Hour July Day'!$W$39:$W$63</c15:sqref>
                  </c15:fullRef>
                </c:ext>
              </c:extLst>
              <c:f>'Data-MW 24 Hour July Day'!$W$39:$W$62</c:f>
              <c:numCache>
                <c:formatCode>#,##0.0000_);\(#,##0.0000\)</c:formatCode>
                <c:ptCount val="24"/>
                <c:pt idx="0">
                  <c:v>6.2017268711187491E-2</c:v>
                </c:pt>
                <c:pt idx="1">
                  <c:v>6.0910280464266046E-2</c:v>
                </c:pt>
                <c:pt idx="2">
                  <c:v>6.418667830939867E-2</c:v>
                </c:pt>
                <c:pt idx="3">
                  <c:v>7.3253239919314525E-2</c:v>
                </c:pt>
                <c:pt idx="4">
                  <c:v>8.9195868166705827E-2</c:v>
                </c:pt>
                <c:pt idx="5">
                  <c:v>0.1129189681734241</c:v>
                </c:pt>
                <c:pt idx="6">
                  <c:v>0.14072175883813789</c:v>
                </c:pt>
                <c:pt idx="7">
                  <c:v>0.15984331023482298</c:v>
                </c:pt>
                <c:pt idx="8">
                  <c:v>0.17081477765490788</c:v>
                </c:pt>
                <c:pt idx="9">
                  <c:v>0.17469576832150183</c:v>
                </c:pt>
                <c:pt idx="10">
                  <c:v>0.17679779189513389</c:v>
                </c:pt>
                <c:pt idx="11">
                  <c:v>0.17629507622551907</c:v>
                </c:pt>
                <c:pt idx="12">
                  <c:v>0.17472850586941285</c:v>
                </c:pt>
                <c:pt idx="13">
                  <c:v>0.17202234544099687</c:v>
                </c:pt>
                <c:pt idx="14">
                  <c:v>0.16671462630673564</c:v>
                </c:pt>
                <c:pt idx="15">
                  <c:v>0.15713874381822135</c:v>
                </c:pt>
                <c:pt idx="16">
                  <c:v>0.14419121358449102</c:v>
                </c:pt>
                <c:pt idx="17">
                  <c:v>0.12927518162637888</c:v>
                </c:pt>
                <c:pt idx="18">
                  <c:v>0.11643720345213571</c:v>
                </c:pt>
                <c:pt idx="19">
                  <c:v>0.10418588484259052</c:v>
                </c:pt>
                <c:pt idx="20">
                  <c:v>9.101965197346687E-2</c:v>
                </c:pt>
                <c:pt idx="21">
                  <c:v>8.1181311516387189E-2</c:v>
                </c:pt>
                <c:pt idx="22">
                  <c:v>7.1936779554882951E-2</c:v>
                </c:pt>
                <c:pt idx="23">
                  <c:v>6.5734457126680093E-2</c:v>
                </c:pt>
              </c:numCache>
            </c:numRef>
          </c:val>
        </c:ser>
        <c:dLbls>
          <c:showLegendKey val="0"/>
          <c:showVal val="0"/>
          <c:showCatName val="0"/>
          <c:showSerName val="0"/>
          <c:showPercent val="0"/>
          <c:showBubbleSize val="0"/>
        </c:dLbls>
        <c:gapWidth val="150"/>
        <c:overlap val="100"/>
        <c:axId val="196802928"/>
        <c:axId val="196802368"/>
        <c:extLst/>
      </c:barChart>
      <c:catAx>
        <c:axId val="196802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6802368"/>
        <c:crosses val="autoZero"/>
        <c:auto val="1"/>
        <c:lblAlgn val="ctr"/>
        <c:lblOffset val="100"/>
        <c:noMultiLvlLbl val="0"/>
      </c:catAx>
      <c:valAx>
        <c:axId val="196802368"/>
        <c:scaling>
          <c:orientation val="minMax"/>
        </c:scaling>
        <c:delete val="0"/>
        <c:axPos val="l"/>
        <c:majorGridlines>
          <c:spPr>
            <a:ln w="9525" cap="flat" cmpd="sng" algn="ctr">
              <a:solidFill>
                <a:schemeClr val="tx1">
                  <a:lumMod val="15000"/>
                  <a:lumOff val="85000"/>
                </a:schemeClr>
              </a:solidFill>
              <a:round/>
            </a:ln>
            <a:effectLst/>
          </c:spPr>
        </c:majorGridlines>
        <c:numFmt formatCode="#,##0.0_);\(#,##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96802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119063</xdr:colOff>
      <xdr:row>0</xdr:row>
      <xdr:rowOff>104774</xdr:rowOff>
    </xdr:from>
    <xdr:to>
      <xdr:col>21</xdr:col>
      <xdr:colOff>304801</xdr:colOff>
      <xdr:row>36</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169332</xdr:rowOff>
    </xdr:from>
    <xdr:to>
      <xdr:col>20</xdr:col>
      <xdr:colOff>533401</xdr:colOff>
      <xdr:row>37</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57149</xdr:colOff>
      <xdr:row>0</xdr:row>
      <xdr:rowOff>85724</xdr:rowOff>
    </xdr:from>
    <xdr:to>
      <xdr:col>17</xdr:col>
      <xdr:colOff>561974</xdr:colOff>
      <xdr:row>37</xdr:row>
      <xdr:rowOff>152399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8" Type="http://schemas.openxmlformats.org/officeDocument/2006/relationships/hyperlink" Target="http://capabilities.itron.com/ceusweb/" TargetMode="External"/><Relationship Id="rId13" Type="http://schemas.openxmlformats.org/officeDocument/2006/relationships/hyperlink" Target="http://www.energy.ca.gov/deer/" TargetMode="External"/><Relationship Id="rId18" Type="http://schemas.openxmlformats.org/officeDocument/2006/relationships/hyperlink" Target="http://www.energy.ca.gov/deer/" TargetMode="External"/><Relationship Id="rId3" Type="http://schemas.openxmlformats.org/officeDocument/2006/relationships/hyperlink" Target="http://capabilities.itron.com/ceusweb/" TargetMode="External"/><Relationship Id="rId7" Type="http://schemas.openxmlformats.org/officeDocument/2006/relationships/hyperlink" Target="http://capabilities.itron.com/ceusweb/" TargetMode="External"/><Relationship Id="rId12" Type="http://schemas.openxmlformats.org/officeDocument/2006/relationships/hyperlink" Target="http://www.energy.ca.gov/deer/" TargetMode="External"/><Relationship Id="rId17" Type="http://schemas.openxmlformats.org/officeDocument/2006/relationships/hyperlink" Target="http://www.energy.ca.gov/deer/" TargetMode="External"/><Relationship Id="rId2" Type="http://schemas.openxmlformats.org/officeDocument/2006/relationships/hyperlink" Target="http://capabilities.itron.com/ceusweb/" TargetMode="External"/><Relationship Id="rId16" Type="http://schemas.openxmlformats.org/officeDocument/2006/relationships/hyperlink" Target="http://www.energy.ca.gov/deer/" TargetMode="External"/><Relationship Id="rId1" Type="http://schemas.openxmlformats.org/officeDocument/2006/relationships/hyperlink" Target="http://www.pge.com/nots/rates/2000_static.shtml" TargetMode="External"/><Relationship Id="rId6" Type="http://schemas.openxmlformats.org/officeDocument/2006/relationships/hyperlink" Target="http://capabilities.itron.com/ceusweb/" TargetMode="External"/><Relationship Id="rId11" Type="http://schemas.openxmlformats.org/officeDocument/2006/relationships/hyperlink" Target="http://capabilities.itron.com/ceusweb/" TargetMode="External"/><Relationship Id="rId5" Type="http://schemas.openxmlformats.org/officeDocument/2006/relationships/hyperlink" Target="http://capabilities.itron.com/ceusweb/" TargetMode="External"/><Relationship Id="rId15" Type="http://schemas.openxmlformats.org/officeDocument/2006/relationships/hyperlink" Target="http://www.energy.ca.gov/deer/" TargetMode="External"/><Relationship Id="rId10" Type="http://schemas.openxmlformats.org/officeDocument/2006/relationships/hyperlink" Target="http://capabilities.itron.com/ceusweb/" TargetMode="External"/><Relationship Id="rId4" Type="http://schemas.openxmlformats.org/officeDocument/2006/relationships/hyperlink" Target="http://capabilities.itron.com/ceusweb/" TargetMode="External"/><Relationship Id="rId9" Type="http://schemas.openxmlformats.org/officeDocument/2006/relationships/hyperlink" Target="http://capabilities.itron.com/ceusweb/" TargetMode="External"/><Relationship Id="rId14" Type="http://schemas.openxmlformats.org/officeDocument/2006/relationships/hyperlink" Target="http://www.energy.ca.gov/de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tabSelected="1" zoomScaleNormal="100" workbookViewId="0">
      <selection activeCell="B3" sqref="B3"/>
    </sheetView>
  </sheetViews>
  <sheetFormatPr defaultRowHeight="15" x14ac:dyDescent="0.25"/>
  <cols>
    <col min="1" max="1" width="2.28515625" customWidth="1"/>
    <col min="2" max="2" width="183.42578125" style="87" customWidth="1"/>
  </cols>
  <sheetData>
    <row r="1" spans="1:7" ht="26.25" x14ac:dyDescent="0.25">
      <c r="A1" s="100"/>
      <c r="B1" s="101" t="s">
        <v>156</v>
      </c>
      <c r="C1" s="100"/>
      <c r="D1" s="100"/>
      <c r="E1" s="100"/>
      <c r="F1" s="100"/>
      <c r="G1" s="100"/>
    </row>
    <row r="2" spans="1:7" s="88" customFormat="1" ht="26.45" customHeight="1" x14ac:dyDescent="0.25">
      <c r="A2"/>
      <c r="B2" s="99" t="s">
        <v>147</v>
      </c>
      <c r="C2" t="s">
        <v>162</v>
      </c>
      <c r="D2"/>
      <c r="E2"/>
      <c r="F2"/>
      <c r="G2"/>
    </row>
    <row r="3" spans="1:7" s="88" customFormat="1" ht="79.5" customHeight="1" x14ac:dyDescent="0.25">
      <c r="B3" s="89" t="s">
        <v>164</v>
      </c>
    </row>
    <row r="4" spans="1:7" s="88" customFormat="1" ht="38.450000000000003" customHeight="1" x14ac:dyDescent="0.25">
      <c r="B4" s="90" t="s">
        <v>165</v>
      </c>
    </row>
    <row r="5" spans="1:7" s="88" customFormat="1" ht="39" customHeight="1" x14ac:dyDescent="0.25">
      <c r="B5" s="90" t="s">
        <v>166</v>
      </c>
    </row>
    <row r="6" spans="1:7" s="88" customFormat="1" ht="57.75" customHeight="1" x14ac:dyDescent="0.25">
      <c r="B6" s="90" t="s">
        <v>167</v>
      </c>
    </row>
    <row r="7" spans="1:7" s="88" customFormat="1" ht="40.5" customHeight="1" x14ac:dyDescent="0.25">
      <c r="B7" s="89" t="s">
        <v>148</v>
      </c>
    </row>
    <row r="8" spans="1:7" ht="32.450000000000003" customHeight="1" x14ac:dyDescent="0.25">
      <c r="B8" s="99" t="s">
        <v>163</v>
      </c>
    </row>
    <row r="9" spans="1:7" s="88" customFormat="1" ht="19.149999999999999" customHeight="1" x14ac:dyDescent="0.25">
      <c r="B9" s="102" t="s">
        <v>157</v>
      </c>
    </row>
    <row r="10" spans="1:7" s="88" customFormat="1" ht="19.149999999999999" customHeight="1" x14ac:dyDescent="0.25">
      <c r="B10" s="103" t="s">
        <v>158</v>
      </c>
    </row>
    <row r="11" spans="1:7" s="88" customFormat="1" ht="19.149999999999999" customHeight="1" x14ac:dyDescent="0.25">
      <c r="B11" s="104" t="s">
        <v>159</v>
      </c>
    </row>
    <row r="12" spans="1:7" ht="19.149999999999999" customHeight="1" x14ac:dyDescent="0.25">
      <c r="B12" s="105" t="s">
        <v>160</v>
      </c>
    </row>
    <row r="13" spans="1:7" ht="19.149999999999999" customHeight="1" x14ac:dyDescent="0.25">
      <c r="B13" s="106" t="s">
        <v>161</v>
      </c>
    </row>
    <row r="14" spans="1:7" s="88" customFormat="1" ht="33" customHeight="1" x14ac:dyDescent="0.25">
      <c r="B14" s="99" t="s">
        <v>149</v>
      </c>
    </row>
    <row r="15" spans="1:7" s="88" customFormat="1" ht="18.600000000000001" customHeight="1" x14ac:dyDescent="0.25">
      <c r="B15" s="92" t="s">
        <v>168</v>
      </c>
    </row>
    <row r="16" spans="1:7" s="88" customFormat="1" ht="89.25" customHeight="1" x14ac:dyDescent="0.25">
      <c r="B16" s="97" t="s">
        <v>170</v>
      </c>
    </row>
    <row r="17" spans="1:7" s="88" customFormat="1" ht="18.600000000000001" customHeight="1" x14ac:dyDescent="0.25">
      <c r="B17" s="93" t="s">
        <v>169</v>
      </c>
    </row>
    <row r="18" spans="1:7" s="88" customFormat="1" ht="69.599999999999994" customHeight="1" x14ac:dyDescent="0.25">
      <c r="B18" s="97" t="s">
        <v>171</v>
      </c>
    </row>
    <row r="19" spans="1:7" s="88" customFormat="1" ht="18.600000000000001" customHeight="1" x14ac:dyDescent="0.25">
      <c r="B19" s="93" t="s">
        <v>172</v>
      </c>
    </row>
    <row r="20" spans="1:7" s="88" customFormat="1" ht="43.9" customHeight="1" x14ac:dyDescent="0.25">
      <c r="B20" s="97" t="s">
        <v>173</v>
      </c>
    </row>
    <row r="21" spans="1:7" s="88" customFormat="1" ht="18.600000000000001" customHeight="1" x14ac:dyDescent="0.25">
      <c r="B21" s="93" t="s">
        <v>174</v>
      </c>
    </row>
    <row r="22" spans="1:7" s="88" customFormat="1" ht="56.45" customHeight="1" x14ac:dyDescent="0.25">
      <c r="B22" s="97" t="s">
        <v>175</v>
      </c>
    </row>
    <row r="23" spans="1:7" s="98" customFormat="1" ht="18.600000000000001" customHeight="1" x14ac:dyDescent="0.25">
      <c r="A23" s="88"/>
      <c r="B23" s="94" t="s">
        <v>179</v>
      </c>
      <c r="C23" s="88"/>
      <c r="D23" s="88"/>
      <c r="E23" s="88"/>
      <c r="F23" s="88"/>
      <c r="G23" s="88"/>
    </row>
    <row r="24" spans="1:7" s="88" customFormat="1" ht="25.9" customHeight="1" x14ac:dyDescent="0.25">
      <c r="A24" s="98"/>
      <c r="B24" s="97" t="s">
        <v>150</v>
      </c>
      <c r="C24" s="98"/>
      <c r="D24" s="98"/>
      <c r="E24" s="98"/>
      <c r="F24" s="98"/>
      <c r="G24" s="98"/>
    </row>
    <row r="25" spans="1:7" s="98" customFormat="1" ht="18.600000000000001" customHeight="1" x14ac:dyDescent="0.25">
      <c r="A25" s="88"/>
      <c r="B25" s="95" t="s">
        <v>38</v>
      </c>
      <c r="C25" s="88"/>
      <c r="D25" s="88"/>
      <c r="E25" s="88"/>
      <c r="F25" s="88"/>
      <c r="G25" s="88"/>
    </row>
    <row r="26" spans="1:7" s="88" customFormat="1" ht="40.15" customHeight="1" x14ac:dyDescent="0.25">
      <c r="A26" s="98"/>
      <c r="B26" s="97" t="s">
        <v>177</v>
      </c>
      <c r="C26" s="98"/>
      <c r="D26" s="98"/>
      <c r="E26" s="98"/>
      <c r="F26" s="98"/>
      <c r="G26" s="98"/>
    </row>
    <row r="27" spans="1:7" s="88" customFormat="1" ht="18.600000000000001" customHeight="1" x14ac:dyDescent="0.25">
      <c r="B27" s="96" t="s">
        <v>176</v>
      </c>
    </row>
    <row r="28" spans="1:7" s="88" customFormat="1" ht="30" x14ac:dyDescent="0.25">
      <c r="B28" s="91" t="s">
        <v>178</v>
      </c>
    </row>
    <row r="29" spans="1:7" s="88" customFormat="1" x14ac:dyDescent="0.25">
      <c r="B29" s="89"/>
    </row>
    <row r="30" spans="1:7" s="88" customFormat="1" x14ac:dyDescent="0.25">
      <c r="B30" s="89"/>
    </row>
    <row r="31" spans="1:7" s="88" customFormat="1" x14ac:dyDescent="0.25">
      <c r="B31" s="89"/>
    </row>
    <row r="32" spans="1:7" s="88" customFormat="1" x14ac:dyDescent="0.25">
      <c r="B32" s="89"/>
    </row>
    <row r="33" spans="2:2" s="88" customFormat="1" x14ac:dyDescent="0.25">
      <c r="B33" s="89"/>
    </row>
    <row r="34" spans="2:2" s="88" customFormat="1" x14ac:dyDescent="0.25">
      <c r="B34" s="89"/>
    </row>
    <row r="35" spans="2:2" s="88" customFormat="1" x14ac:dyDescent="0.25">
      <c r="B35" s="89"/>
    </row>
    <row r="36" spans="2:2" s="88" customFormat="1" x14ac:dyDescent="0.25">
      <c r="B36" s="89"/>
    </row>
    <row r="37" spans="2:2" s="88" customFormat="1" x14ac:dyDescent="0.25">
      <c r="B37" s="89"/>
    </row>
    <row r="38" spans="2:2" s="88" customFormat="1" x14ac:dyDescent="0.25">
      <c r="B38" s="89"/>
    </row>
    <row r="39" spans="2:2" s="88" customFormat="1" x14ac:dyDescent="0.25">
      <c r="B39" s="89"/>
    </row>
    <row r="40" spans="2:2" s="88" customFormat="1" x14ac:dyDescent="0.25">
      <c r="B40" s="89"/>
    </row>
    <row r="41" spans="2:2" s="88" customFormat="1" x14ac:dyDescent="0.25">
      <c r="B41" s="89"/>
    </row>
    <row r="42" spans="2:2" s="88" customFormat="1" x14ac:dyDescent="0.25">
      <c r="B42" s="89"/>
    </row>
    <row r="43" spans="2:2" s="88" customFormat="1" x14ac:dyDescent="0.25">
      <c r="B43" s="89"/>
    </row>
    <row r="44" spans="2:2" s="88" customFormat="1" x14ac:dyDescent="0.25">
      <c r="B44" s="89"/>
    </row>
    <row r="45" spans="2:2" s="88" customFormat="1" x14ac:dyDescent="0.25">
      <c r="B45" s="89"/>
    </row>
    <row r="46" spans="2:2" s="88" customFormat="1" x14ac:dyDescent="0.25">
      <c r="B46" s="89"/>
    </row>
    <row r="47" spans="2:2" s="88" customFormat="1" x14ac:dyDescent="0.25">
      <c r="B47" s="89"/>
    </row>
    <row r="48" spans="2:2" s="88" customFormat="1" x14ac:dyDescent="0.25">
      <c r="B48" s="89"/>
    </row>
    <row r="49" spans="1:7" s="88" customFormat="1" x14ac:dyDescent="0.25">
      <c r="B49" s="89"/>
    </row>
    <row r="50" spans="1:7" s="88" customFormat="1" x14ac:dyDescent="0.25">
      <c r="B50" s="89"/>
    </row>
    <row r="51" spans="1:7" s="88" customFormat="1" x14ac:dyDescent="0.25">
      <c r="B51" s="89"/>
    </row>
    <row r="52" spans="1:7" s="88" customFormat="1" x14ac:dyDescent="0.25">
      <c r="B52" s="89"/>
    </row>
    <row r="53" spans="1:7" x14ac:dyDescent="0.25">
      <c r="A53" s="88"/>
      <c r="B53" s="89"/>
      <c r="C53" s="88"/>
      <c r="D53" s="88"/>
      <c r="E53" s="88"/>
      <c r="F53" s="88"/>
      <c r="G53" s="88"/>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J102"/>
  <sheetViews>
    <sheetView workbookViewId="0">
      <pane ySplit="4" topLeftCell="A5" activePane="bottomLeft" state="frozen"/>
      <selection pane="bottomLeft" activeCell="B1" sqref="B1"/>
    </sheetView>
  </sheetViews>
  <sheetFormatPr defaultRowHeight="15" x14ac:dyDescent="0.25"/>
  <cols>
    <col min="1" max="1" width="2.85546875" customWidth="1"/>
    <col min="2" max="2" width="24.5703125" customWidth="1"/>
    <col min="3" max="7" width="14.42578125" customWidth="1"/>
    <col min="8" max="8" width="3.140625" customWidth="1"/>
    <col min="9" max="9" width="16.85546875" customWidth="1"/>
  </cols>
  <sheetData>
    <row r="1" spans="1:10" ht="23.25" x14ac:dyDescent="0.35">
      <c r="A1" s="2" t="s">
        <v>10</v>
      </c>
    </row>
    <row r="2" spans="1:10" ht="23.25" x14ac:dyDescent="0.35">
      <c r="A2" s="2"/>
    </row>
    <row r="3" spans="1:10" ht="18.75" x14ac:dyDescent="0.3">
      <c r="A3" s="4" t="s">
        <v>23</v>
      </c>
      <c r="H3" s="4" t="s">
        <v>24</v>
      </c>
    </row>
    <row r="4" spans="1:10" ht="47.25" x14ac:dyDescent="0.25">
      <c r="A4" s="3" t="s">
        <v>1</v>
      </c>
      <c r="C4" s="6" t="s">
        <v>11</v>
      </c>
      <c r="D4" s="6" t="s">
        <v>76</v>
      </c>
      <c r="E4" s="6" t="s">
        <v>77</v>
      </c>
      <c r="F4" s="6"/>
      <c r="G4" s="6"/>
      <c r="J4" s="6" t="s">
        <v>183</v>
      </c>
    </row>
    <row r="5" spans="1:10" x14ac:dyDescent="0.25">
      <c r="A5" s="1" t="s">
        <v>2</v>
      </c>
      <c r="B5" s="5"/>
      <c r="H5" s="1" t="s">
        <v>2</v>
      </c>
    </row>
    <row r="6" spans="1:10" x14ac:dyDescent="0.25">
      <c r="A6" s="5"/>
      <c r="B6" t="s">
        <v>12</v>
      </c>
      <c r="C6" s="8">
        <v>113</v>
      </c>
      <c r="D6" s="8">
        <v>1019</v>
      </c>
      <c r="E6" s="8">
        <f>C6*1000/D6</f>
        <v>110.89303238469087</v>
      </c>
      <c r="F6" s="8"/>
      <c r="G6" s="8"/>
      <c r="I6" t="s">
        <v>25</v>
      </c>
      <c r="J6" s="8">
        <f>C6</f>
        <v>113</v>
      </c>
    </row>
    <row r="7" spans="1:10" x14ac:dyDescent="0.25">
      <c r="A7" s="5"/>
      <c r="B7" t="s">
        <v>13</v>
      </c>
      <c r="C7" s="8">
        <v>1619</v>
      </c>
      <c r="D7" s="8">
        <v>4846</v>
      </c>
      <c r="E7" s="8">
        <f t="shared" ref="E7:E18" si="0">C7*1000/D7</f>
        <v>334.08997111019397</v>
      </c>
      <c r="F7" s="8"/>
      <c r="G7" s="8"/>
      <c r="I7" t="s">
        <v>13</v>
      </c>
      <c r="J7" s="8">
        <f>C7</f>
        <v>1619</v>
      </c>
    </row>
    <row r="8" spans="1:10" x14ac:dyDescent="0.25">
      <c r="A8" s="5"/>
      <c r="B8" t="s">
        <v>14</v>
      </c>
      <c r="C8" s="8">
        <v>2836</v>
      </c>
      <c r="D8" s="8">
        <v>3528</v>
      </c>
      <c r="E8" s="8">
        <f t="shared" si="0"/>
        <v>803.85487528344675</v>
      </c>
      <c r="F8" s="8"/>
      <c r="G8" s="8"/>
      <c r="I8" t="s">
        <v>14</v>
      </c>
      <c r="J8" s="8">
        <f>C8</f>
        <v>2836</v>
      </c>
    </row>
    <row r="9" spans="1:10" x14ac:dyDescent="0.25">
      <c r="A9" s="5"/>
      <c r="B9" t="s">
        <v>15</v>
      </c>
      <c r="C9" s="8">
        <v>533</v>
      </c>
      <c r="D9" s="8">
        <v>1572</v>
      </c>
      <c r="E9" s="8">
        <f t="shared" si="0"/>
        <v>339.05852417302799</v>
      </c>
      <c r="F9" s="8"/>
      <c r="G9" s="8"/>
      <c r="I9" t="s">
        <v>3</v>
      </c>
      <c r="J9" s="8">
        <f>C11</f>
        <v>34340</v>
      </c>
    </row>
    <row r="10" spans="1:10" x14ac:dyDescent="0.25">
      <c r="A10" s="5"/>
      <c r="B10" t="s">
        <v>16</v>
      </c>
      <c r="C10" s="8">
        <v>385</v>
      </c>
      <c r="D10" s="8">
        <v>135</v>
      </c>
      <c r="E10" s="8">
        <f t="shared" si="0"/>
        <v>2851.8518518518517</v>
      </c>
      <c r="F10" s="8"/>
      <c r="G10" s="8"/>
      <c r="I10" t="s">
        <v>26</v>
      </c>
      <c r="J10" s="8">
        <f>C15</f>
        <v>1531</v>
      </c>
    </row>
    <row r="11" spans="1:10" x14ac:dyDescent="0.25">
      <c r="B11" t="s">
        <v>3</v>
      </c>
      <c r="C11" s="8">
        <v>34340</v>
      </c>
      <c r="D11" s="8">
        <v>31254</v>
      </c>
      <c r="E11" s="8">
        <f t="shared" si="0"/>
        <v>1098.7393613617458</v>
      </c>
      <c r="F11" s="8"/>
      <c r="G11" s="8"/>
      <c r="I11" t="s">
        <v>20</v>
      </c>
      <c r="J11" s="8">
        <f>C16+C17</f>
        <v>813</v>
      </c>
    </row>
    <row r="12" spans="1:10" x14ac:dyDescent="0.25">
      <c r="B12" t="s">
        <v>17</v>
      </c>
      <c r="C12" s="8">
        <v>110</v>
      </c>
      <c r="D12" s="8">
        <v>272</v>
      </c>
      <c r="E12" s="8">
        <f t="shared" si="0"/>
        <v>404.41176470588238</v>
      </c>
      <c r="F12" s="8"/>
      <c r="G12" s="8"/>
      <c r="I12" t="s">
        <v>5</v>
      </c>
      <c r="J12" s="8">
        <f>C9+C10</f>
        <v>918</v>
      </c>
    </row>
    <row r="13" spans="1:10" x14ac:dyDescent="0.25">
      <c r="B13" t="s">
        <v>18</v>
      </c>
      <c r="C13" s="8">
        <v>115</v>
      </c>
      <c r="D13" s="8">
        <v>251</v>
      </c>
      <c r="E13" s="8">
        <f t="shared" si="0"/>
        <v>458.16733067729086</v>
      </c>
      <c r="F13" s="8"/>
      <c r="G13" s="8"/>
      <c r="I13" t="s">
        <v>6</v>
      </c>
      <c r="J13" s="8">
        <f>C12+C18+C13</f>
        <v>421</v>
      </c>
    </row>
    <row r="14" spans="1:10" x14ac:dyDescent="0.25">
      <c r="B14" t="s">
        <v>19</v>
      </c>
      <c r="C14" s="8">
        <v>0</v>
      </c>
      <c r="D14" s="8">
        <v>56</v>
      </c>
      <c r="E14" s="8">
        <f t="shared" si="0"/>
        <v>0</v>
      </c>
      <c r="F14" s="8"/>
      <c r="G14" s="8"/>
      <c r="J14" s="8">
        <f>SUM(J6:J13)</f>
        <v>42591</v>
      </c>
    </row>
    <row r="15" spans="1:10" x14ac:dyDescent="0.25">
      <c r="B15" t="s">
        <v>4</v>
      </c>
      <c r="C15" s="8">
        <v>1531</v>
      </c>
      <c r="D15" s="8">
        <v>3900</v>
      </c>
      <c r="E15" s="8">
        <f t="shared" si="0"/>
        <v>392.56410256410254</v>
      </c>
      <c r="F15" s="8"/>
      <c r="G15" s="8"/>
    </row>
    <row r="16" spans="1:10" x14ac:dyDescent="0.25">
      <c r="B16" t="s">
        <v>20</v>
      </c>
      <c r="C16" s="8">
        <v>619</v>
      </c>
      <c r="D16" s="8">
        <v>777</v>
      </c>
      <c r="E16" s="8">
        <f t="shared" si="0"/>
        <v>796.65379665379669</v>
      </c>
      <c r="F16" s="8"/>
      <c r="G16" s="8"/>
    </row>
    <row r="17" spans="1:10" x14ac:dyDescent="0.25">
      <c r="B17" t="s">
        <v>21</v>
      </c>
      <c r="C17" s="8">
        <v>194</v>
      </c>
      <c r="D17" s="8">
        <v>43</v>
      </c>
      <c r="E17" s="8">
        <f t="shared" si="0"/>
        <v>4511.6279069767443</v>
      </c>
      <c r="F17" s="8"/>
      <c r="G17" s="8"/>
    </row>
    <row r="18" spans="1:10" x14ac:dyDescent="0.25">
      <c r="B18" t="s">
        <v>22</v>
      </c>
      <c r="C18" s="8">
        <v>196</v>
      </c>
      <c r="D18" s="8">
        <v>1187</v>
      </c>
      <c r="E18" s="8">
        <f t="shared" si="0"/>
        <v>165.12215669755687</v>
      </c>
      <c r="F18" s="8"/>
      <c r="G18" s="8"/>
    </row>
    <row r="19" spans="1:10" x14ac:dyDescent="0.25">
      <c r="C19" s="8">
        <f>SUM(C6:C18)</f>
        <v>42591</v>
      </c>
      <c r="D19" s="8"/>
      <c r="E19" s="8"/>
      <c r="F19" s="8"/>
      <c r="G19" s="8"/>
    </row>
    <row r="20" spans="1:10" x14ac:dyDescent="0.25">
      <c r="B20" s="9" t="s">
        <v>27</v>
      </c>
      <c r="C20" s="8"/>
      <c r="D20" s="8"/>
      <c r="E20" s="8"/>
      <c r="F20" s="8"/>
      <c r="G20" s="8"/>
    </row>
    <row r="21" spans="1:10" x14ac:dyDescent="0.25">
      <c r="C21" s="8"/>
      <c r="D21" s="8"/>
      <c r="E21" s="8"/>
      <c r="F21" s="8"/>
      <c r="G21" s="8"/>
    </row>
    <row r="22" spans="1:10" x14ac:dyDescent="0.25">
      <c r="A22" s="1" t="s">
        <v>7</v>
      </c>
      <c r="C22" s="8"/>
      <c r="D22" s="8"/>
      <c r="E22" s="8"/>
      <c r="F22" s="8"/>
      <c r="G22" s="8"/>
    </row>
    <row r="23" spans="1:10" x14ac:dyDescent="0.25">
      <c r="B23" t="s">
        <v>12</v>
      </c>
      <c r="C23" s="8">
        <v>3432</v>
      </c>
      <c r="D23" s="8">
        <v>177</v>
      </c>
      <c r="E23" s="8">
        <f t="shared" ref="E23:E39" si="1">C23*1000/D23</f>
        <v>19389.830508474577</v>
      </c>
      <c r="F23" s="8"/>
      <c r="G23" s="8"/>
      <c r="H23" s="1" t="s">
        <v>35</v>
      </c>
      <c r="J23" s="8"/>
    </row>
    <row r="24" spans="1:10" x14ac:dyDescent="0.25">
      <c r="B24" t="s">
        <v>28</v>
      </c>
      <c r="C24" s="8">
        <v>79</v>
      </c>
      <c r="D24" s="8">
        <v>13</v>
      </c>
      <c r="E24" s="8">
        <f t="shared" si="1"/>
        <v>6076.9230769230771</v>
      </c>
      <c r="F24" s="8"/>
      <c r="G24" s="8"/>
      <c r="I24" t="s">
        <v>25</v>
      </c>
      <c r="J24" s="8">
        <f>C23</f>
        <v>3432</v>
      </c>
    </row>
    <row r="25" spans="1:10" x14ac:dyDescent="0.25">
      <c r="B25" t="s">
        <v>29</v>
      </c>
      <c r="C25" s="8">
        <v>1050</v>
      </c>
      <c r="D25" s="8">
        <v>122</v>
      </c>
      <c r="E25" s="8">
        <f t="shared" si="1"/>
        <v>8606.557377049181</v>
      </c>
      <c r="F25" s="8"/>
      <c r="G25" s="8"/>
      <c r="I25" t="s">
        <v>15</v>
      </c>
      <c r="J25" s="8">
        <f>C27+C28+C39</f>
        <v>139</v>
      </c>
    </row>
    <row r="26" spans="1:10" x14ac:dyDescent="0.25">
      <c r="B26" t="s">
        <v>14</v>
      </c>
      <c r="C26" s="8">
        <v>124</v>
      </c>
      <c r="D26" s="8">
        <v>3</v>
      </c>
      <c r="E26" s="8">
        <f t="shared" si="1"/>
        <v>41333.333333333336</v>
      </c>
      <c r="F26" s="8"/>
      <c r="G26" s="8"/>
      <c r="I26" t="s">
        <v>30</v>
      </c>
      <c r="J26" s="8">
        <f>C29</f>
        <v>10117</v>
      </c>
    </row>
    <row r="27" spans="1:10" x14ac:dyDescent="0.25">
      <c r="B27" t="s">
        <v>15</v>
      </c>
      <c r="C27" s="8">
        <v>34</v>
      </c>
      <c r="D27" s="8">
        <v>16</v>
      </c>
      <c r="E27" s="8">
        <f t="shared" si="1"/>
        <v>2125</v>
      </c>
      <c r="F27" s="8"/>
      <c r="G27" s="8"/>
      <c r="I27" t="s">
        <v>3</v>
      </c>
      <c r="J27" s="8">
        <f>C30</f>
        <v>42027</v>
      </c>
    </row>
    <row r="28" spans="1:10" x14ac:dyDescent="0.25">
      <c r="B28" t="s">
        <v>16</v>
      </c>
      <c r="C28" s="8">
        <v>87</v>
      </c>
      <c r="D28" s="8">
        <v>3</v>
      </c>
      <c r="E28" s="8">
        <f t="shared" si="1"/>
        <v>29000</v>
      </c>
      <c r="F28" s="8"/>
      <c r="G28" s="8"/>
      <c r="I28" t="s">
        <v>17</v>
      </c>
      <c r="J28" s="8">
        <f>C31</f>
        <v>8150</v>
      </c>
    </row>
    <row r="29" spans="1:10" x14ac:dyDescent="0.25">
      <c r="B29" t="s">
        <v>30</v>
      </c>
      <c r="C29" s="8">
        <v>10117</v>
      </c>
      <c r="D29" s="8">
        <v>72</v>
      </c>
      <c r="E29" s="8">
        <f t="shared" si="1"/>
        <v>140513.88888888888</v>
      </c>
      <c r="F29" s="8"/>
      <c r="G29" s="8"/>
      <c r="I29" t="s">
        <v>4</v>
      </c>
      <c r="J29" s="8">
        <f>C35</f>
        <v>2578</v>
      </c>
    </row>
    <row r="30" spans="1:10" x14ac:dyDescent="0.25">
      <c r="B30" t="s">
        <v>3</v>
      </c>
      <c r="C30" s="8">
        <v>42027</v>
      </c>
      <c r="D30" s="8">
        <v>2579</v>
      </c>
      <c r="E30" s="8">
        <f t="shared" si="1"/>
        <v>16295.851105079488</v>
      </c>
      <c r="F30" s="8"/>
      <c r="G30" s="8"/>
      <c r="I30" t="s">
        <v>20</v>
      </c>
      <c r="J30" s="8">
        <f>C36+C37</f>
        <v>476</v>
      </c>
    </row>
    <row r="31" spans="1:10" x14ac:dyDescent="0.25">
      <c r="B31" t="s">
        <v>17</v>
      </c>
      <c r="C31" s="8">
        <v>8150</v>
      </c>
      <c r="D31" s="8">
        <v>133</v>
      </c>
      <c r="E31" s="8">
        <f t="shared" si="1"/>
        <v>61278.195488721802</v>
      </c>
      <c r="F31" s="8"/>
      <c r="G31" s="8"/>
      <c r="I31" t="s">
        <v>22</v>
      </c>
      <c r="J31" s="8">
        <f>C38</f>
        <v>981</v>
      </c>
    </row>
    <row r="32" spans="1:10" x14ac:dyDescent="0.25">
      <c r="B32" t="s">
        <v>31</v>
      </c>
      <c r="C32" s="8">
        <v>1553</v>
      </c>
      <c r="D32" s="8">
        <v>752</v>
      </c>
      <c r="E32" s="8">
        <f t="shared" si="1"/>
        <v>2065.1595744680849</v>
      </c>
      <c r="F32" s="8"/>
      <c r="G32" s="8"/>
      <c r="I32" t="s">
        <v>6</v>
      </c>
      <c r="J32" s="8">
        <f>C33+C34+C32+C26+C25+C24</f>
        <v>2891</v>
      </c>
    </row>
    <row r="33" spans="2:10" x14ac:dyDescent="0.25">
      <c r="B33" t="s">
        <v>18</v>
      </c>
      <c r="C33" s="8">
        <v>85</v>
      </c>
      <c r="D33" s="8">
        <v>4</v>
      </c>
      <c r="E33" s="8">
        <f t="shared" si="1"/>
        <v>21250</v>
      </c>
      <c r="F33" s="8"/>
      <c r="G33" s="8"/>
      <c r="J33" s="8">
        <f>SUM(J24:J32)</f>
        <v>70791</v>
      </c>
    </row>
    <row r="34" spans="2:10" x14ac:dyDescent="0.25">
      <c r="B34" t="s">
        <v>32</v>
      </c>
      <c r="C34" s="8">
        <v>0</v>
      </c>
      <c r="D34" s="8">
        <v>5</v>
      </c>
      <c r="E34" s="8">
        <f t="shared" si="1"/>
        <v>0</v>
      </c>
      <c r="F34" s="8"/>
      <c r="G34" s="8"/>
      <c r="J34" s="8"/>
    </row>
    <row r="35" spans="2:10" x14ac:dyDescent="0.25">
      <c r="B35" t="s">
        <v>4</v>
      </c>
      <c r="C35" s="8">
        <v>2578</v>
      </c>
      <c r="D35" s="8">
        <v>146</v>
      </c>
      <c r="E35" s="8">
        <f t="shared" si="1"/>
        <v>17657.534246575342</v>
      </c>
      <c r="F35" s="8"/>
      <c r="G35" s="8"/>
      <c r="J35" s="8"/>
    </row>
    <row r="36" spans="2:10" x14ac:dyDescent="0.25">
      <c r="B36" t="s">
        <v>20</v>
      </c>
      <c r="C36" s="8">
        <v>476</v>
      </c>
      <c r="D36" s="8">
        <v>112</v>
      </c>
      <c r="E36" s="8">
        <f t="shared" si="1"/>
        <v>4250</v>
      </c>
      <c r="F36" s="8"/>
      <c r="G36" s="8"/>
      <c r="J36" s="8"/>
    </row>
    <row r="37" spans="2:10" x14ac:dyDescent="0.25">
      <c r="B37" t="s">
        <v>21</v>
      </c>
      <c r="C37" s="8">
        <v>0</v>
      </c>
      <c r="D37" s="8">
        <v>1</v>
      </c>
      <c r="E37" s="8">
        <f t="shared" si="1"/>
        <v>0</v>
      </c>
      <c r="F37" s="8"/>
      <c r="G37" s="8"/>
      <c r="J37" s="8"/>
    </row>
    <row r="38" spans="2:10" x14ac:dyDescent="0.25">
      <c r="B38" t="s">
        <v>22</v>
      </c>
      <c r="C38" s="8">
        <v>981</v>
      </c>
      <c r="D38" s="8">
        <v>73</v>
      </c>
      <c r="E38" s="8">
        <f t="shared" si="1"/>
        <v>13438.356164383562</v>
      </c>
      <c r="F38" s="8"/>
      <c r="G38" s="8"/>
      <c r="J38" s="8"/>
    </row>
    <row r="39" spans="2:10" x14ac:dyDescent="0.25">
      <c r="B39" t="s">
        <v>33</v>
      </c>
      <c r="C39" s="8">
        <v>18</v>
      </c>
      <c r="D39" s="8">
        <v>1</v>
      </c>
      <c r="E39" s="8">
        <f t="shared" si="1"/>
        <v>18000</v>
      </c>
      <c r="F39" s="8"/>
      <c r="G39" s="8"/>
      <c r="J39" s="8"/>
    </row>
    <row r="40" spans="2:10" x14ac:dyDescent="0.25">
      <c r="C40" s="8">
        <f>SUM(C23:C39)</f>
        <v>70791</v>
      </c>
      <c r="D40" s="8"/>
      <c r="E40" s="8"/>
      <c r="F40" s="8"/>
      <c r="G40" s="8"/>
      <c r="J40" s="8"/>
    </row>
    <row r="41" spans="2:10" x14ac:dyDescent="0.25">
      <c r="B41" s="9" t="s">
        <v>34</v>
      </c>
      <c r="C41" s="8"/>
      <c r="D41" s="8"/>
      <c r="E41" s="8"/>
      <c r="F41" s="8"/>
      <c r="G41" s="8"/>
      <c r="J41" s="8"/>
    </row>
    <row r="42" spans="2:10" x14ac:dyDescent="0.25">
      <c r="C42" s="8"/>
      <c r="D42" s="8"/>
      <c r="E42" s="8"/>
      <c r="F42" s="8"/>
      <c r="G42" s="8"/>
      <c r="J42" s="8"/>
    </row>
    <row r="43" spans="2:10" x14ac:dyDescent="0.25">
      <c r="C43" s="8"/>
      <c r="D43" s="8"/>
      <c r="E43" s="8"/>
      <c r="F43" s="8"/>
      <c r="G43" s="8"/>
      <c r="J43" s="8"/>
    </row>
    <row r="44" spans="2:10" x14ac:dyDescent="0.25">
      <c r="C44" s="8"/>
      <c r="D44" s="8"/>
      <c r="E44" s="8"/>
      <c r="F44" s="8"/>
      <c r="G44" s="8"/>
      <c r="J44" s="8"/>
    </row>
    <row r="45" spans="2:10" x14ac:dyDescent="0.25">
      <c r="C45" s="8"/>
      <c r="D45" s="8"/>
      <c r="E45" s="8"/>
      <c r="F45" s="8"/>
      <c r="G45" s="8"/>
      <c r="J45" s="8"/>
    </row>
    <row r="46" spans="2:10" x14ac:dyDescent="0.25">
      <c r="C46" s="8"/>
      <c r="D46" s="8"/>
      <c r="E46" s="8"/>
      <c r="F46" s="8"/>
      <c r="G46" s="8"/>
    </row>
    <row r="47" spans="2:10" x14ac:dyDescent="0.25">
      <c r="C47" s="8"/>
      <c r="D47" s="8"/>
      <c r="E47" s="8"/>
      <c r="F47" s="8"/>
      <c r="G47" s="8"/>
    </row>
    <row r="48" spans="2:10" x14ac:dyDescent="0.25">
      <c r="C48" s="8"/>
      <c r="D48" s="8"/>
      <c r="E48" s="8"/>
      <c r="F48" s="8"/>
      <c r="G48" s="8"/>
    </row>
    <row r="49" spans="3:7" x14ac:dyDescent="0.25">
      <c r="C49" s="8"/>
      <c r="D49" s="8"/>
      <c r="E49" s="8"/>
      <c r="F49" s="8"/>
      <c r="G49" s="8"/>
    </row>
    <row r="50" spans="3:7" x14ac:dyDescent="0.25">
      <c r="C50" s="8"/>
      <c r="D50" s="8"/>
      <c r="E50" s="8"/>
      <c r="F50" s="8"/>
      <c r="G50" s="8"/>
    </row>
    <row r="51" spans="3:7" x14ac:dyDescent="0.25">
      <c r="C51" s="8"/>
      <c r="D51" s="8"/>
      <c r="E51" s="8"/>
      <c r="F51" s="8"/>
      <c r="G51" s="8"/>
    </row>
    <row r="52" spans="3:7" x14ac:dyDescent="0.25">
      <c r="C52" s="8"/>
      <c r="D52" s="8"/>
      <c r="E52" s="8"/>
      <c r="F52" s="8"/>
      <c r="G52" s="8"/>
    </row>
    <row r="53" spans="3:7" x14ac:dyDescent="0.25">
      <c r="C53" s="8"/>
      <c r="D53" s="8"/>
      <c r="E53" s="8"/>
      <c r="F53" s="8"/>
      <c r="G53" s="8"/>
    </row>
    <row r="54" spans="3:7" x14ac:dyDescent="0.25">
      <c r="C54" s="8"/>
      <c r="D54" s="8"/>
      <c r="E54" s="8"/>
      <c r="F54" s="8"/>
      <c r="G54" s="8"/>
    </row>
    <row r="55" spans="3:7" x14ac:dyDescent="0.25">
      <c r="C55" s="8"/>
      <c r="D55" s="8"/>
      <c r="E55" s="8"/>
      <c r="F55" s="8"/>
      <c r="G55" s="8"/>
    </row>
    <row r="56" spans="3:7" x14ac:dyDescent="0.25">
      <c r="C56" s="8"/>
      <c r="D56" s="8"/>
      <c r="E56" s="8"/>
      <c r="F56" s="8"/>
      <c r="G56" s="8"/>
    </row>
    <row r="57" spans="3:7" x14ac:dyDescent="0.25">
      <c r="C57" s="8"/>
      <c r="D57" s="8"/>
      <c r="E57" s="8"/>
      <c r="F57" s="8"/>
      <c r="G57" s="8"/>
    </row>
    <row r="58" spans="3:7" x14ac:dyDescent="0.25">
      <c r="C58" s="8"/>
      <c r="D58" s="8"/>
      <c r="E58" s="8"/>
      <c r="F58" s="8"/>
      <c r="G58" s="8"/>
    </row>
    <row r="59" spans="3:7" x14ac:dyDescent="0.25">
      <c r="C59" s="8"/>
      <c r="D59" s="8"/>
      <c r="E59" s="8"/>
      <c r="F59" s="8"/>
      <c r="G59" s="8"/>
    </row>
    <row r="60" spans="3:7" x14ac:dyDescent="0.25">
      <c r="C60" s="8"/>
      <c r="D60" s="8"/>
      <c r="E60" s="8"/>
      <c r="F60" s="8"/>
      <c r="G60" s="8"/>
    </row>
    <row r="61" spans="3:7" x14ac:dyDescent="0.25">
      <c r="C61" s="8"/>
      <c r="D61" s="8"/>
      <c r="E61" s="8"/>
      <c r="F61" s="8"/>
      <c r="G61" s="8"/>
    </row>
    <row r="62" spans="3:7" x14ac:dyDescent="0.25">
      <c r="C62" s="8"/>
      <c r="D62" s="8"/>
      <c r="E62" s="8"/>
      <c r="F62" s="8"/>
      <c r="G62" s="8"/>
    </row>
    <row r="63" spans="3:7" x14ac:dyDescent="0.25">
      <c r="C63" s="8"/>
      <c r="D63" s="8"/>
      <c r="E63" s="8"/>
      <c r="F63" s="8"/>
      <c r="G63" s="8"/>
    </row>
    <row r="64" spans="3:7" x14ac:dyDescent="0.25">
      <c r="C64" s="8"/>
      <c r="D64" s="8"/>
      <c r="E64" s="8"/>
      <c r="F64" s="8"/>
      <c r="G64" s="8"/>
    </row>
    <row r="65" spans="3:7" x14ac:dyDescent="0.25">
      <c r="C65" s="8"/>
      <c r="D65" s="8"/>
      <c r="E65" s="8"/>
      <c r="F65" s="8"/>
      <c r="G65" s="8"/>
    </row>
    <row r="66" spans="3:7" x14ac:dyDescent="0.25">
      <c r="C66" s="8"/>
      <c r="D66" s="8"/>
      <c r="E66" s="8"/>
      <c r="F66" s="8"/>
      <c r="G66" s="8"/>
    </row>
    <row r="67" spans="3:7" x14ac:dyDescent="0.25">
      <c r="C67" s="8"/>
      <c r="D67" s="8"/>
      <c r="E67" s="8"/>
      <c r="F67" s="8"/>
      <c r="G67" s="8"/>
    </row>
    <row r="68" spans="3:7" x14ac:dyDescent="0.25">
      <c r="C68" s="8"/>
      <c r="D68" s="8"/>
      <c r="E68" s="8"/>
      <c r="F68" s="8"/>
      <c r="G68" s="8"/>
    </row>
    <row r="69" spans="3:7" x14ac:dyDescent="0.25">
      <c r="C69" s="8"/>
      <c r="D69" s="8"/>
      <c r="E69" s="8"/>
      <c r="F69" s="8"/>
      <c r="G69" s="8"/>
    </row>
    <row r="70" spans="3:7" x14ac:dyDescent="0.25">
      <c r="C70" s="8"/>
      <c r="D70" s="8"/>
      <c r="E70" s="8"/>
      <c r="F70" s="8"/>
      <c r="G70" s="8"/>
    </row>
    <row r="71" spans="3:7" x14ac:dyDescent="0.25">
      <c r="C71" s="8"/>
      <c r="D71" s="8"/>
      <c r="E71" s="8"/>
      <c r="F71" s="8"/>
      <c r="G71" s="8"/>
    </row>
    <row r="72" spans="3:7" x14ac:dyDescent="0.25">
      <c r="C72" s="8"/>
      <c r="D72" s="8"/>
      <c r="E72" s="8"/>
      <c r="F72" s="8"/>
      <c r="G72" s="8"/>
    </row>
    <row r="73" spans="3:7" x14ac:dyDescent="0.25">
      <c r="C73" s="8"/>
      <c r="D73" s="8"/>
      <c r="E73" s="8"/>
      <c r="F73" s="8"/>
      <c r="G73" s="8"/>
    </row>
    <row r="74" spans="3:7" x14ac:dyDescent="0.25">
      <c r="C74" s="8"/>
      <c r="D74" s="8"/>
      <c r="E74" s="8"/>
      <c r="F74" s="8"/>
      <c r="G74" s="8"/>
    </row>
    <row r="75" spans="3:7" x14ac:dyDescent="0.25">
      <c r="C75" s="8"/>
      <c r="D75" s="8"/>
      <c r="E75" s="8"/>
      <c r="F75" s="8"/>
      <c r="G75" s="8"/>
    </row>
    <row r="76" spans="3:7" x14ac:dyDescent="0.25">
      <c r="C76" s="8"/>
      <c r="D76" s="8"/>
      <c r="E76" s="8"/>
      <c r="F76" s="8"/>
      <c r="G76" s="8"/>
    </row>
    <row r="77" spans="3:7" x14ac:dyDescent="0.25">
      <c r="C77" s="8"/>
      <c r="D77" s="8"/>
      <c r="E77" s="8"/>
      <c r="F77" s="8"/>
      <c r="G77" s="8"/>
    </row>
    <row r="78" spans="3:7" x14ac:dyDescent="0.25">
      <c r="C78" s="8"/>
      <c r="D78" s="8"/>
      <c r="E78" s="8"/>
      <c r="F78" s="8"/>
      <c r="G78" s="8"/>
    </row>
    <row r="79" spans="3:7" x14ac:dyDescent="0.25">
      <c r="C79" s="8"/>
      <c r="D79" s="8"/>
      <c r="E79" s="8"/>
      <c r="F79" s="8"/>
      <c r="G79" s="8"/>
    </row>
    <row r="80" spans="3:7" x14ac:dyDescent="0.25">
      <c r="C80" s="8"/>
      <c r="D80" s="8"/>
      <c r="E80" s="8"/>
      <c r="F80" s="8"/>
      <c r="G80" s="8"/>
    </row>
    <row r="81" spans="3:7" x14ac:dyDescent="0.25">
      <c r="C81" s="8"/>
      <c r="D81" s="8"/>
      <c r="E81" s="8"/>
      <c r="F81" s="8"/>
      <c r="G81" s="8"/>
    </row>
    <row r="82" spans="3:7" x14ac:dyDescent="0.25">
      <c r="C82" s="8"/>
      <c r="D82" s="8"/>
      <c r="E82" s="8"/>
      <c r="F82" s="8"/>
      <c r="G82" s="8"/>
    </row>
    <row r="83" spans="3:7" x14ac:dyDescent="0.25">
      <c r="C83" s="8"/>
      <c r="D83" s="8"/>
      <c r="E83" s="8"/>
      <c r="F83" s="8"/>
      <c r="G83" s="8"/>
    </row>
    <row r="84" spans="3:7" x14ac:dyDescent="0.25">
      <c r="C84" s="8"/>
      <c r="D84" s="8"/>
      <c r="E84" s="8"/>
      <c r="F84" s="8"/>
      <c r="G84" s="8"/>
    </row>
    <row r="85" spans="3:7" x14ac:dyDescent="0.25">
      <c r="C85" s="8"/>
      <c r="D85" s="8"/>
      <c r="E85" s="8"/>
      <c r="F85" s="8"/>
      <c r="G85" s="8"/>
    </row>
    <row r="86" spans="3:7" x14ac:dyDescent="0.25">
      <c r="C86" s="8"/>
      <c r="D86" s="8"/>
      <c r="E86" s="8"/>
      <c r="F86" s="8"/>
      <c r="G86" s="8"/>
    </row>
    <row r="87" spans="3:7" x14ac:dyDescent="0.25">
      <c r="C87" s="8"/>
      <c r="D87" s="8"/>
      <c r="E87" s="8"/>
      <c r="F87" s="8"/>
      <c r="G87" s="8"/>
    </row>
    <row r="88" spans="3:7" x14ac:dyDescent="0.25">
      <c r="C88" s="8"/>
      <c r="D88" s="8"/>
      <c r="E88" s="8"/>
      <c r="F88" s="8"/>
      <c r="G88" s="8"/>
    </row>
    <row r="89" spans="3:7" x14ac:dyDescent="0.25">
      <c r="C89" s="8"/>
      <c r="D89" s="8"/>
      <c r="E89" s="8"/>
      <c r="F89" s="8"/>
      <c r="G89" s="8"/>
    </row>
    <row r="90" spans="3:7" x14ac:dyDescent="0.25">
      <c r="C90" s="8"/>
      <c r="D90" s="8"/>
      <c r="E90" s="8"/>
      <c r="F90" s="8"/>
      <c r="G90" s="8"/>
    </row>
    <row r="91" spans="3:7" x14ac:dyDescent="0.25">
      <c r="C91" s="8"/>
      <c r="D91" s="8"/>
      <c r="E91" s="8"/>
      <c r="F91" s="8"/>
      <c r="G91" s="8"/>
    </row>
    <row r="92" spans="3:7" x14ac:dyDescent="0.25">
      <c r="C92" s="8"/>
      <c r="D92" s="8"/>
      <c r="E92" s="8"/>
      <c r="F92" s="8"/>
      <c r="G92" s="8"/>
    </row>
    <row r="93" spans="3:7" x14ac:dyDescent="0.25">
      <c r="C93" s="8"/>
      <c r="D93" s="8"/>
      <c r="E93" s="8"/>
      <c r="F93" s="8"/>
      <c r="G93" s="8"/>
    </row>
    <row r="94" spans="3:7" x14ac:dyDescent="0.25">
      <c r="C94" s="8"/>
      <c r="D94" s="8"/>
      <c r="E94" s="8"/>
      <c r="F94" s="8"/>
      <c r="G94" s="8"/>
    </row>
    <row r="95" spans="3:7" x14ac:dyDescent="0.25">
      <c r="C95" s="8"/>
      <c r="D95" s="8"/>
      <c r="E95" s="8"/>
      <c r="F95" s="8"/>
      <c r="G95" s="8"/>
    </row>
    <row r="96" spans="3:7" x14ac:dyDescent="0.25">
      <c r="C96" s="8"/>
      <c r="D96" s="8"/>
      <c r="E96" s="8"/>
      <c r="F96" s="8"/>
      <c r="G96" s="8"/>
    </row>
    <row r="97" spans="3:7" x14ac:dyDescent="0.25">
      <c r="C97" s="8"/>
      <c r="D97" s="8"/>
      <c r="E97" s="8"/>
      <c r="F97" s="8"/>
      <c r="G97" s="8"/>
    </row>
    <row r="98" spans="3:7" x14ac:dyDescent="0.25">
      <c r="C98" s="8"/>
      <c r="D98" s="8"/>
      <c r="E98" s="8"/>
      <c r="F98" s="8"/>
      <c r="G98" s="8"/>
    </row>
    <row r="99" spans="3:7" x14ac:dyDescent="0.25">
      <c r="C99" s="8"/>
      <c r="D99" s="8"/>
      <c r="E99" s="8"/>
      <c r="F99" s="8"/>
      <c r="G99" s="8"/>
    </row>
    <row r="100" spans="3:7" x14ac:dyDescent="0.25">
      <c r="C100" s="8"/>
      <c r="D100" s="8"/>
      <c r="E100" s="8"/>
      <c r="F100" s="8"/>
      <c r="G100" s="8"/>
    </row>
    <row r="101" spans="3:7" x14ac:dyDescent="0.25">
      <c r="C101" s="8"/>
      <c r="D101" s="8"/>
      <c r="E101" s="8"/>
      <c r="F101" s="8"/>
      <c r="G101" s="8"/>
    </row>
    <row r="102" spans="3:7" x14ac:dyDescent="0.25">
      <c r="C102" s="8"/>
      <c r="D102" s="8"/>
      <c r="E102" s="8"/>
      <c r="F102" s="8"/>
      <c r="G102" s="8"/>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42"/>
  <sheetViews>
    <sheetView showGridLines="0" zoomScaleNormal="100" workbookViewId="0">
      <pane ySplit="3" topLeftCell="A4" activePane="bottomLeft" state="frozen"/>
      <selection pane="bottomLeft" activeCell="H24" sqref="H24"/>
    </sheetView>
  </sheetViews>
  <sheetFormatPr defaultRowHeight="15" x14ac:dyDescent="0.25"/>
  <cols>
    <col min="1" max="1" width="3" customWidth="1"/>
    <col min="2" max="2" width="21.5703125" style="10" customWidth="1"/>
    <col min="3" max="3" width="23" style="10" customWidth="1"/>
    <col min="4" max="4" width="20.85546875" style="85" customWidth="1"/>
    <col min="5" max="5" width="12.28515625" customWidth="1"/>
    <col min="6" max="6" width="11.7109375" style="14" customWidth="1"/>
    <col min="7" max="7" width="13.85546875" style="8" customWidth="1"/>
    <col min="8" max="8" width="67.28515625" style="13" customWidth="1"/>
    <col min="9" max="9" width="5.140625" customWidth="1"/>
  </cols>
  <sheetData>
    <row r="1" spans="1:10" ht="54" customHeight="1" x14ac:dyDescent="0.35">
      <c r="A1" s="2"/>
      <c r="B1" s="149" t="s">
        <v>0</v>
      </c>
      <c r="C1" s="149"/>
      <c r="D1" s="149"/>
      <c r="E1" s="149"/>
      <c r="F1" s="149"/>
      <c r="G1" s="149"/>
      <c r="H1" s="149"/>
    </row>
    <row r="2" spans="1:10" ht="30.6" customHeight="1" x14ac:dyDescent="0.25">
      <c r="G2" s="7"/>
    </row>
    <row r="3" spans="1:10" ht="94.5" x14ac:dyDescent="0.25">
      <c r="A3" s="3"/>
      <c r="B3" s="6" t="s">
        <v>153</v>
      </c>
      <c r="C3" s="6" t="s">
        <v>154</v>
      </c>
      <c r="D3" s="6" t="s">
        <v>152</v>
      </c>
      <c r="E3" s="6" t="s">
        <v>151</v>
      </c>
      <c r="F3" s="12" t="s">
        <v>100</v>
      </c>
      <c r="G3" s="12" t="s">
        <v>36</v>
      </c>
      <c r="H3" s="6" t="s">
        <v>155</v>
      </c>
      <c r="I3" s="6"/>
      <c r="J3" s="6"/>
    </row>
    <row r="4" spans="1:10" x14ac:dyDescent="0.25">
      <c r="A4" s="5"/>
      <c r="B4" s="143" t="s">
        <v>94</v>
      </c>
      <c r="C4" s="144"/>
      <c r="D4" s="144"/>
      <c r="E4" s="144"/>
      <c r="F4" s="144"/>
      <c r="G4" s="144"/>
      <c r="H4" s="145"/>
    </row>
    <row r="5" spans="1:10" ht="15.75" customHeight="1" x14ac:dyDescent="0.25">
      <c r="A5" s="5"/>
      <c r="B5" s="111" t="s">
        <v>97</v>
      </c>
      <c r="C5" s="16" t="s">
        <v>99</v>
      </c>
      <c r="D5" s="112" t="s">
        <v>144</v>
      </c>
      <c r="E5" s="113">
        <v>756</v>
      </c>
      <c r="F5" s="114">
        <v>150</v>
      </c>
      <c r="G5" s="115">
        <f t="shared" ref="G5:G11" si="0">E5*F5/1000</f>
        <v>113.4</v>
      </c>
      <c r="H5" s="116" t="s">
        <v>146</v>
      </c>
      <c r="I5" s="8"/>
      <c r="J5" s="8"/>
    </row>
    <row r="6" spans="1:10" x14ac:dyDescent="0.25">
      <c r="A6" s="5"/>
      <c r="B6" s="15" t="s">
        <v>13</v>
      </c>
      <c r="C6" s="107" t="s">
        <v>79</v>
      </c>
      <c r="D6" s="17" t="s">
        <v>143</v>
      </c>
      <c r="E6" s="26">
        <v>6830</v>
      </c>
      <c r="F6" s="86">
        <v>237</v>
      </c>
      <c r="G6" s="115">
        <f t="shared" si="0"/>
        <v>1618.71</v>
      </c>
      <c r="H6" s="116" t="s">
        <v>104</v>
      </c>
      <c r="I6" s="8"/>
      <c r="J6" s="8"/>
    </row>
    <row r="7" spans="1:10" x14ac:dyDescent="0.25">
      <c r="A7" s="5"/>
      <c r="B7" s="108" t="s">
        <v>3</v>
      </c>
      <c r="C7" s="110" t="s">
        <v>8</v>
      </c>
      <c r="D7" s="109" t="s">
        <v>142</v>
      </c>
      <c r="E7" s="26">
        <v>981130</v>
      </c>
      <c r="F7" s="86">
        <v>35</v>
      </c>
      <c r="G7" s="115">
        <f t="shared" si="0"/>
        <v>34339.550000000003</v>
      </c>
      <c r="H7" s="116" t="s">
        <v>180</v>
      </c>
      <c r="I7" s="8"/>
      <c r="J7" s="8"/>
    </row>
    <row r="8" spans="1:10" x14ac:dyDescent="0.25">
      <c r="B8" s="15" t="s">
        <v>4</v>
      </c>
      <c r="C8" s="16" t="s">
        <v>138</v>
      </c>
      <c r="D8" s="17" t="s">
        <v>139</v>
      </c>
      <c r="E8" s="26">
        <v>2127</v>
      </c>
      <c r="F8" s="86">
        <v>720</v>
      </c>
      <c r="G8" s="115">
        <f t="shared" si="0"/>
        <v>1531.44</v>
      </c>
      <c r="H8" s="116" t="s">
        <v>80</v>
      </c>
      <c r="I8" s="8"/>
      <c r="J8" s="8"/>
    </row>
    <row r="9" spans="1:10" x14ac:dyDescent="0.25">
      <c r="B9" s="108" t="s">
        <v>20</v>
      </c>
      <c r="C9" s="110" t="s">
        <v>98</v>
      </c>
      <c r="D9" s="109" t="s">
        <v>141</v>
      </c>
      <c r="E9" s="26">
        <v>542</v>
      </c>
      <c r="F9" s="86">
        <v>1500</v>
      </c>
      <c r="G9" s="115">
        <f t="shared" si="0"/>
        <v>813</v>
      </c>
      <c r="H9" s="116" t="s">
        <v>81</v>
      </c>
      <c r="I9" s="8"/>
      <c r="J9" s="8"/>
    </row>
    <row r="10" spans="1:10" x14ac:dyDescent="0.25">
      <c r="B10" s="15" t="s">
        <v>5</v>
      </c>
      <c r="C10" s="16" t="s">
        <v>9</v>
      </c>
      <c r="D10" s="17" t="s">
        <v>140</v>
      </c>
      <c r="E10" s="26">
        <v>3530</v>
      </c>
      <c r="F10" s="86">
        <v>260</v>
      </c>
      <c r="G10" s="115">
        <f t="shared" si="0"/>
        <v>917.8</v>
      </c>
      <c r="H10" s="116" t="s">
        <v>80</v>
      </c>
      <c r="I10" s="8"/>
      <c r="J10" s="8"/>
    </row>
    <row r="11" spans="1:10" x14ac:dyDescent="0.25">
      <c r="B11" s="108" t="s">
        <v>6</v>
      </c>
      <c r="C11" s="110" t="s">
        <v>102</v>
      </c>
      <c r="D11" s="109" t="s">
        <v>141</v>
      </c>
      <c r="E11" s="26">
        <f>421+2836</f>
        <v>3257</v>
      </c>
      <c r="F11" s="86">
        <v>1000</v>
      </c>
      <c r="G11" s="115">
        <f t="shared" si="0"/>
        <v>3257</v>
      </c>
      <c r="H11" s="116" t="s">
        <v>103</v>
      </c>
      <c r="I11" s="8"/>
      <c r="J11" s="8"/>
    </row>
    <row r="12" spans="1:10" ht="15.75" thickBot="1" x14ac:dyDescent="0.3">
      <c r="B12" s="19"/>
      <c r="C12" s="20"/>
      <c r="D12" s="21"/>
      <c r="E12" s="22" t="s">
        <v>82</v>
      </c>
      <c r="F12" s="22"/>
      <c r="G12" s="24">
        <f>SUM(G5:G11)</f>
        <v>42590.900000000009</v>
      </c>
      <c r="H12" s="23"/>
      <c r="I12" s="8"/>
      <c r="J12" s="8"/>
    </row>
    <row r="13" spans="1:10" x14ac:dyDescent="0.25">
      <c r="A13" s="5"/>
      <c r="B13" s="146" t="s">
        <v>95</v>
      </c>
      <c r="C13" s="147"/>
      <c r="D13" s="147"/>
      <c r="E13" s="147"/>
      <c r="F13" s="147"/>
      <c r="G13" s="147"/>
      <c r="H13" s="148"/>
      <c r="I13" s="8"/>
    </row>
    <row r="14" spans="1:10" ht="30" x14ac:dyDescent="0.25">
      <c r="B14" s="108" t="s">
        <v>25</v>
      </c>
      <c r="C14" s="110" t="s">
        <v>101</v>
      </c>
      <c r="D14" s="117" t="s">
        <v>145</v>
      </c>
      <c r="E14" s="26">
        <v>623</v>
      </c>
      <c r="F14" s="86">
        <f>2157769/392</f>
        <v>5504.5127551020405</v>
      </c>
      <c r="G14" s="118">
        <f t="shared" ref="G14:G23" si="1">E14*F14/1000</f>
        <v>3429.3114464285713</v>
      </c>
      <c r="H14" s="122" t="s">
        <v>107</v>
      </c>
      <c r="I14" s="123"/>
    </row>
    <row r="15" spans="1:10" ht="30" x14ac:dyDescent="0.25">
      <c r="B15" s="108" t="s">
        <v>15</v>
      </c>
      <c r="C15" s="110" t="s">
        <v>101</v>
      </c>
      <c r="D15" s="117" t="s">
        <v>145</v>
      </c>
      <c r="E15" s="26">
        <v>139</v>
      </c>
      <c r="F15" s="86">
        <v>1000</v>
      </c>
      <c r="G15" s="118">
        <f t="shared" si="1"/>
        <v>139</v>
      </c>
      <c r="H15" s="116" t="s">
        <v>110</v>
      </c>
      <c r="I15" s="8"/>
    </row>
    <row r="16" spans="1:10" ht="30" x14ac:dyDescent="0.25">
      <c r="B16" s="108" t="s">
        <v>30</v>
      </c>
      <c r="C16" s="110" t="s">
        <v>101</v>
      </c>
      <c r="D16" s="117" t="s">
        <v>145</v>
      </c>
      <c r="E16" s="26">
        <v>73</v>
      </c>
      <c r="F16" s="86">
        <v>140000</v>
      </c>
      <c r="G16" s="118">
        <f t="shared" si="1"/>
        <v>10220</v>
      </c>
      <c r="H16" s="116" t="s">
        <v>181</v>
      </c>
      <c r="I16" s="8"/>
    </row>
    <row r="17" spans="2:9" ht="30" x14ac:dyDescent="0.25">
      <c r="B17" s="108" t="s">
        <v>114</v>
      </c>
      <c r="C17" s="110" t="s">
        <v>101</v>
      </c>
      <c r="D17" s="117" t="s">
        <v>145</v>
      </c>
      <c r="E17" s="26">
        <v>2621</v>
      </c>
      <c r="F17" s="86">
        <v>16000</v>
      </c>
      <c r="G17" s="118">
        <f t="shared" si="1"/>
        <v>41936</v>
      </c>
      <c r="H17" s="116" t="s">
        <v>37</v>
      </c>
      <c r="I17" s="8"/>
    </row>
    <row r="18" spans="2:9" ht="30" x14ac:dyDescent="0.25">
      <c r="B18" s="108" t="s">
        <v>17</v>
      </c>
      <c r="C18" s="110" t="s">
        <v>78</v>
      </c>
      <c r="D18" s="117" t="s">
        <v>145</v>
      </c>
      <c r="E18" s="26">
        <v>1509</v>
      </c>
      <c r="F18" s="86">
        <v>5400</v>
      </c>
      <c r="G18" s="118">
        <f t="shared" si="1"/>
        <v>8148.6</v>
      </c>
      <c r="H18" s="122" t="s">
        <v>80</v>
      </c>
      <c r="I18" s="123"/>
    </row>
    <row r="19" spans="2:9" ht="30" x14ac:dyDescent="0.25">
      <c r="B19" s="108" t="s">
        <v>4</v>
      </c>
      <c r="C19" s="110" t="s">
        <v>101</v>
      </c>
      <c r="D19" s="109" t="s">
        <v>145</v>
      </c>
      <c r="E19" s="26">
        <v>147</v>
      </c>
      <c r="F19" s="86">
        <v>17500</v>
      </c>
      <c r="G19" s="119">
        <f t="shared" si="1"/>
        <v>2572.5</v>
      </c>
      <c r="H19" s="124" t="s">
        <v>181</v>
      </c>
      <c r="I19" s="123"/>
    </row>
    <row r="20" spans="2:9" ht="30" x14ac:dyDescent="0.25">
      <c r="B20" s="108" t="s">
        <v>20</v>
      </c>
      <c r="C20" s="120" t="s">
        <v>101</v>
      </c>
      <c r="D20" s="121" t="s">
        <v>145</v>
      </c>
      <c r="E20" s="26">
        <v>112</v>
      </c>
      <c r="F20" s="86">
        <v>4250</v>
      </c>
      <c r="G20" s="115">
        <f t="shared" si="1"/>
        <v>476</v>
      </c>
      <c r="H20" s="122" t="s">
        <v>181</v>
      </c>
      <c r="I20" s="123"/>
    </row>
    <row r="21" spans="2:9" ht="30" x14ac:dyDescent="0.25">
      <c r="B21" s="108" t="s">
        <v>22</v>
      </c>
      <c r="C21" s="110" t="s">
        <v>101</v>
      </c>
      <c r="D21" s="117" t="s">
        <v>145</v>
      </c>
      <c r="E21" s="26">
        <v>73</v>
      </c>
      <c r="F21" s="86">
        <v>13400</v>
      </c>
      <c r="G21" s="118">
        <f t="shared" si="1"/>
        <v>978.2</v>
      </c>
      <c r="H21" s="122" t="s">
        <v>181</v>
      </c>
      <c r="I21" s="123"/>
    </row>
    <row r="22" spans="2:9" ht="30" x14ac:dyDescent="0.25">
      <c r="B22" s="108" t="s">
        <v>105</v>
      </c>
      <c r="C22" s="110" t="s">
        <v>101</v>
      </c>
      <c r="D22" s="109" t="s">
        <v>145</v>
      </c>
      <c r="E22" s="113">
        <v>62</v>
      </c>
      <c r="F22" s="114">
        <f>1926355/66</f>
        <v>29187.196969696968</v>
      </c>
      <c r="G22" s="115">
        <f t="shared" si="1"/>
        <v>1809.6062121212119</v>
      </c>
      <c r="H22" s="116" t="s">
        <v>109</v>
      </c>
      <c r="I22" s="8"/>
    </row>
    <row r="23" spans="2:9" ht="30" x14ac:dyDescent="0.25">
      <c r="B23" s="108" t="s">
        <v>6</v>
      </c>
      <c r="C23" s="110" t="s">
        <v>101</v>
      </c>
      <c r="D23" s="109" t="s">
        <v>145</v>
      </c>
      <c r="E23" s="26">
        <v>540</v>
      </c>
      <c r="F23" s="86">
        <v>2000</v>
      </c>
      <c r="G23" s="115">
        <f t="shared" si="1"/>
        <v>1080</v>
      </c>
      <c r="H23" s="116" t="s">
        <v>181</v>
      </c>
      <c r="I23" s="8"/>
    </row>
    <row r="24" spans="2:9" ht="15.75" thickBot="1" x14ac:dyDescent="0.3">
      <c r="B24" s="19"/>
      <c r="C24" s="20"/>
      <c r="D24" s="20"/>
      <c r="E24" s="22" t="s">
        <v>96</v>
      </c>
      <c r="F24" s="22"/>
      <c r="G24" s="24">
        <f>SUM(G14:G23)</f>
        <v>70789.21765854978</v>
      </c>
      <c r="H24" s="23"/>
      <c r="I24" s="8"/>
    </row>
    <row r="25" spans="2:9" x14ac:dyDescent="0.25">
      <c r="E25" s="7"/>
      <c r="G25" s="7"/>
      <c r="I25" s="8"/>
    </row>
    <row r="26" spans="2:9" x14ac:dyDescent="0.25">
      <c r="E26" s="7"/>
      <c r="G26" s="7"/>
      <c r="I26" s="8"/>
    </row>
    <row r="27" spans="2:9" x14ac:dyDescent="0.25">
      <c r="E27" s="7"/>
      <c r="G27" s="7"/>
      <c r="I27" s="8"/>
    </row>
    <row r="28" spans="2:9" x14ac:dyDescent="0.25">
      <c r="E28" s="7"/>
      <c r="G28" s="7"/>
      <c r="I28" s="8"/>
    </row>
    <row r="29" spans="2:9" x14ac:dyDescent="0.25">
      <c r="E29" s="7"/>
      <c r="G29" s="7"/>
      <c r="I29" s="8"/>
    </row>
    <row r="30" spans="2:9" x14ac:dyDescent="0.25">
      <c r="E30" s="7"/>
      <c r="I30" s="8"/>
    </row>
    <row r="31" spans="2:9" x14ac:dyDescent="0.25">
      <c r="E31" s="7"/>
      <c r="I31" s="8"/>
    </row>
    <row r="32" spans="2:9" x14ac:dyDescent="0.25">
      <c r="E32" s="7"/>
      <c r="I32" s="8"/>
    </row>
    <row r="33" spans="5:9" x14ac:dyDescent="0.25">
      <c r="E33" s="7"/>
      <c r="I33" s="8"/>
    </row>
    <row r="34" spans="5:9" x14ac:dyDescent="0.25">
      <c r="E34" s="7"/>
      <c r="I34" s="8"/>
    </row>
    <row r="35" spans="5:9" x14ac:dyDescent="0.25">
      <c r="E35" s="7"/>
      <c r="G35" s="8">
        <f>E35*F35/1000</f>
        <v>0</v>
      </c>
      <c r="I35" s="8"/>
    </row>
    <row r="36" spans="5:9" x14ac:dyDescent="0.25">
      <c r="E36" s="7"/>
    </row>
    <row r="37" spans="5:9" x14ac:dyDescent="0.25">
      <c r="E37" s="7"/>
    </row>
    <row r="38" spans="5:9" x14ac:dyDescent="0.25">
      <c r="E38" s="7"/>
    </row>
    <row r="39" spans="5:9" x14ac:dyDescent="0.25">
      <c r="E39" s="7"/>
    </row>
    <row r="40" spans="5:9" x14ac:dyDescent="0.25">
      <c r="E40" s="7"/>
    </row>
    <row r="41" spans="5:9" x14ac:dyDescent="0.25">
      <c r="E41" s="7"/>
    </row>
    <row r="42" spans="5:9" x14ac:dyDescent="0.25">
      <c r="E42" s="7"/>
    </row>
  </sheetData>
  <mergeCells count="3">
    <mergeCell ref="B4:H4"/>
    <mergeCell ref="B13:H13"/>
    <mergeCell ref="B1:H1"/>
  </mergeCell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showGridLines="0" zoomScaleNormal="100" workbookViewId="0">
      <selection activeCell="Y17" sqref="Y17"/>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showGridLines="0" zoomScaleNormal="100" workbookViewId="0">
      <selection activeCell="X13" sqref="X13"/>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showGridLines="0" zoomScaleNormal="100" workbookViewId="0">
      <selection activeCell="R18" sqref="R18"/>
    </sheetView>
  </sheetViews>
  <sheetFormatPr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25"/>
  <sheetViews>
    <sheetView workbookViewId="0">
      <pane xSplit="2" ySplit="5" topLeftCell="C6" activePane="bottomRight" state="frozen"/>
      <selection pane="topRight" activeCell="C1" sqref="C1"/>
      <selection pane="bottomLeft" activeCell="A6" sqref="A6"/>
      <selection pane="bottomRight" activeCell="P6" sqref="P6"/>
    </sheetView>
  </sheetViews>
  <sheetFormatPr defaultRowHeight="15" x14ac:dyDescent="0.25"/>
  <cols>
    <col min="1" max="1" width="5.7109375" customWidth="1"/>
    <col min="2" max="2" width="24.28515625" customWidth="1"/>
    <col min="3" max="3" width="9.5703125" bestFit="1" customWidth="1"/>
  </cols>
  <sheetData>
    <row r="1" spans="1:16" ht="23.25" x14ac:dyDescent="0.35">
      <c r="A1" s="2" t="s">
        <v>56</v>
      </c>
    </row>
    <row r="3" spans="1:16" ht="18.75" x14ac:dyDescent="0.3">
      <c r="A3" s="4" t="s">
        <v>57</v>
      </c>
      <c r="C3" s="150" t="s">
        <v>136</v>
      </c>
      <c r="D3" s="150"/>
      <c r="E3" s="150"/>
      <c r="F3" s="150"/>
      <c r="G3" s="150"/>
      <c r="H3" s="150"/>
      <c r="I3" s="150"/>
      <c r="J3" s="150"/>
      <c r="K3" s="150"/>
      <c r="L3" s="150"/>
      <c r="M3" s="150"/>
      <c r="N3" s="150"/>
      <c r="O3" s="150"/>
    </row>
    <row r="4" spans="1:16" ht="18.75" x14ac:dyDescent="0.3">
      <c r="A4" s="4"/>
    </row>
    <row r="5" spans="1:16" ht="15.75" x14ac:dyDescent="0.25">
      <c r="A5" s="3"/>
      <c r="C5" s="10" t="str">
        <f>'Load Shapes'!B8</f>
        <v>Jan</v>
      </c>
      <c r="D5" s="10" t="str">
        <f>'Load Shapes'!C8</f>
        <v>Feb</v>
      </c>
      <c r="E5" s="10" t="str">
        <f>'Load Shapes'!D8</f>
        <v>Mar</v>
      </c>
      <c r="F5" s="10" t="str">
        <f>'Load Shapes'!E8</f>
        <v>Apr</v>
      </c>
      <c r="G5" s="10" t="str">
        <f>'Load Shapes'!F8</f>
        <v>May</v>
      </c>
      <c r="H5" s="10" t="str">
        <f>'Load Shapes'!G8</f>
        <v>Jun</v>
      </c>
      <c r="I5" s="10" t="str">
        <f>'Load Shapes'!H8</f>
        <v>Jul</v>
      </c>
      <c r="J5" s="10" t="str">
        <f>'Load Shapes'!I8</f>
        <v>Aug</v>
      </c>
      <c r="K5" s="10" t="str">
        <f>'Load Shapes'!J8</f>
        <v>Sep</v>
      </c>
      <c r="L5" s="10" t="str">
        <f>'Load Shapes'!K8</f>
        <v>Oct</v>
      </c>
      <c r="M5" s="10" t="str">
        <f>'Load Shapes'!L8</f>
        <v>Nov</v>
      </c>
      <c r="N5" s="10" t="str">
        <f>'Load Shapes'!M8</f>
        <v>Dec</v>
      </c>
      <c r="O5" s="10" t="s">
        <v>58</v>
      </c>
      <c r="P5" s="11" t="s">
        <v>59</v>
      </c>
    </row>
    <row r="6" spans="1:16" x14ac:dyDescent="0.25">
      <c r="A6" s="125" t="s">
        <v>60</v>
      </c>
      <c r="B6" t="s">
        <v>61</v>
      </c>
      <c r="C6" s="7">
        <f>'EPP Inputs'!$G5*'Load Shapes'!B35/'Load Shapes'!$N$35</f>
        <v>4.2957700515292263</v>
      </c>
      <c r="D6" s="7">
        <f>'EPP Inputs'!$G5*'Load Shapes'!C35/'Load Shapes'!$N$35</f>
        <v>3.0306921664622561</v>
      </c>
      <c r="E6" s="7">
        <f>'EPP Inputs'!$G5*'Load Shapes'!D35/'Load Shapes'!$N$35</f>
        <v>2.6923920755163948</v>
      </c>
      <c r="F6" s="7">
        <f>'EPP Inputs'!$G5*'Load Shapes'!E35/'Load Shapes'!$N$35</f>
        <v>4.1753195476006137</v>
      </c>
      <c r="G6" s="7">
        <f>'EPP Inputs'!$G5*'Load Shapes'!F35/'Load Shapes'!$N$35</f>
        <v>8.2780570834708342</v>
      </c>
      <c r="H6" s="7">
        <f>'EPP Inputs'!$G5*'Load Shapes'!G35/'Load Shapes'!$N$35</f>
        <v>15.475547955544542</v>
      </c>
      <c r="I6" s="7">
        <f>'EPP Inputs'!$G5*'Load Shapes'!H35/'Load Shapes'!$N$35</f>
        <v>24.654415655066046</v>
      </c>
      <c r="J6" s="7">
        <f>'EPP Inputs'!$G5*'Load Shapes'!I35/'Load Shapes'!$N$35</f>
        <v>23.274951652182864</v>
      </c>
      <c r="K6" s="7">
        <f>'EPP Inputs'!$G5*'Load Shapes'!J35/'Load Shapes'!$N$35</f>
        <v>12.778081956999515</v>
      </c>
      <c r="L6" s="7">
        <f>'EPP Inputs'!$G5*'Load Shapes'!K35/'Load Shapes'!$N$35</f>
        <v>8.0073382943330618</v>
      </c>
      <c r="M6" s="7">
        <f>'EPP Inputs'!$G5*'Load Shapes'!L35/'Load Shapes'!$N$35</f>
        <v>2.6334524886726864</v>
      </c>
      <c r="N6" s="7">
        <f>'EPP Inputs'!$G5*'Load Shapes'!M35/'Load Shapes'!$N$35</f>
        <v>4.1039810726219752</v>
      </c>
      <c r="O6" s="7">
        <f t="shared" ref="O6:O7" si="0">SUM(C6:N6)</f>
        <v>113.40000000000002</v>
      </c>
      <c r="P6" s="7">
        <f>O6-'EPP Inputs'!G5</f>
        <v>0</v>
      </c>
    </row>
    <row r="7" spans="1:16" x14ac:dyDescent="0.25">
      <c r="A7" s="5"/>
      <c r="B7" t="s">
        <v>63</v>
      </c>
      <c r="C7" s="7">
        <f>'EPP Inputs'!$G6*'Load Shapes'!B68/'Load Shapes'!$N$68</f>
        <v>132.62834014417408</v>
      </c>
      <c r="D7" s="7">
        <f>'EPP Inputs'!$G6*'Load Shapes'!C68/'Load Shapes'!$N$68</f>
        <v>121.66229062899983</v>
      </c>
      <c r="E7" s="7">
        <f>'EPP Inputs'!$G6*'Load Shapes'!D68/'Load Shapes'!$N$68</f>
        <v>133.94761260715271</v>
      </c>
      <c r="F7" s="7">
        <f>'EPP Inputs'!$G6*'Load Shapes'!E68/'Load Shapes'!$N$68</f>
        <v>130.9322381655779</v>
      </c>
      <c r="G7" s="7">
        <f>'EPP Inputs'!$G6*'Load Shapes'!F68/'Load Shapes'!$N$68</f>
        <v>137.30448554495129</v>
      </c>
      <c r="H7" s="7">
        <f>'EPP Inputs'!$G6*'Load Shapes'!G68/'Load Shapes'!$N$68</f>
        <v>137.71351709276954</v>
      </c>
      <c r="I7" s="7">
        <f>'EPP Inputs'!$G6*'Load Shapes'!H68/'Load Shapes'!$N$68</f>
        <v>147.13917471428815</v>
      </c>
      <c r="J7" s="7">
        <f>'EPP Inputs'!$G6*'Load Shapes'!I68/'Load Shapes'!$N$68</f>
        <v>146.21468740939923</v>
      </c>
      <c r="K7" s="7">
        <f>'EPP Inputs'!$G6*'Load Shapes'!J68/'Load Shapes'!$N$68</f>
        <v>134.02095351780235</v>
      </c>
      <c r="L7" s="7">
        <f>'EPP Inputs'!$G6*'Load Shapes'!K68/'Load Shapes'!$N$68</f>
        <v>136.95930596733515</v>
      </c>
      <c r="M7" s="7">
        <f>'EPP Inputs'!$G6*'Load Shapes'!L68/'Load Shapes'!$N$68</f>
        <v>128.16792864400099</v>
      </c>
      <c r="N7" s="7">
        <f>'EPP Inputs'!$G6*'Load Shapes'!M68/'Load Shapes'!$N$68</f>
        <v>132.01946556354892</v>
      </c>
      <c r="O7" s="7">
        <f t="shared" si="0"/>
        <v>1618.7100000000003</v>
      </c>
      <c r="P7" s="7">
        <f>O7-'EPP Inputs'!G6</f>
        <v>0</v>
      </c>
    </row>
    <row r="8" spans="1:16" x14ac:dyDescent="0.25">
      <c r="A8" s="5"/>
      <c r="B8" t="s">
        <v>64</v>
      </c>
      <c r="C8" s="7">
        <f>'EPP Inputs'!$G7*'Load Shapes'!B135/'Load Shapes'!$N$135</f>
        <v>2904.8559101825836</v>
      </c>
      <c r="D8" s="7">
        <f>'EPP Inputs'!$G7*'Load Shapes'!C135/'Load Shapes'!$N$135</f>
        <v>2724.6490176011898</v>
      </c>
      <c r="E8" s="7">
        <f>'EPP Inputs'!$G7*'Load Shapes'!D135/'Load Shapes'!$N$135</f>
        <v>3034.5794902002126</v>
      </c>
      <c r="F8" s="7">
        <f>'EPP Inputs'!$G7*'Load Shapes'!E135/'Load Shapes'!$N$135</f>
        <v>2793.5239960023982</v>
      </c>
      <c r="G8" s="7">
        <f>'EPP Inputs'!$G7*'Load Shapes'!F135/'Load Shapes'!$N$135</f>
        <v>3016.7820260756998</v>
      </c>
      <c r="H8" s="7">
        <f>'EPP Inputs'!$G7*'Load Shapes'!G135/'Load Shapes'!$N$135</f>
        <v>2730.2760096570173</v>
      </c>
      <c r="I8" s="7">
        <f>'EPP Inputs'!$G7*'Load Shapes'!H135/'Load Shapes'!$N$135</f>
        <v>2898.9353152187787</v>
      </c>
      <c r="J8" s="7">
        <f>'EPP Inputs'!$G7*'Load Shapes'!I135/'Load Shapes'!$N$135</f>
        <v>2890.0633949979233</v>
      </c>
      <c r="K8" s="7">
        <f>'EPP Inputs'!$G7*'Load Shapes'!J135/'Load Shapes'!$N$135</f>
        <v>2694.2295887915166</v>
      </c>
      <c r="L8" s="7">
        <f>'EPP Inputs'!$G7*'Load Shapes'!K135/'Load Shapes'!$N$135</f>
        <v>3056.043498826682</v>
      </c>
      <c r="M8" s="7">
        <f>'EPP Inputs'!$G7*'Load Shapes'!L135/'Load Shapes'!$N$135</f>
        <v>2676.9614442892748</v>
      </c>
      <c r="N8" s="7">
        <f>'EPP Inputs'!$G7*'Load Shapes'!M135/'Load Shapes'!$N$135</f>
        <v>2918.6503081567275</v>
      </c>
      <c r="O8" s="7">
        <f>SUM(C8:N8)</f>
        <v>34339.550000000003</v>
      </c>
      <c r="P8" s="7">
        <f>O8-'EPP Inputs'!G7</f>
        <v>0</v>
      </c>
    </row>
    <row r="9" spans="1:16" x14ac:dyDescent="0.25">
      <c r="B9" t="s">
        <v>65</v>
      </c>
      <c r="C9" s="7">
        <f>'EPP Inputs'!$G8*'Load Shapes'!B168/'Load Shapes'!$N$168</f>
        <v>104.44776995123814</v>
      </c>
      <c r="D9" s="7">
        <f>'EPP Inputs'!$G8*'Load Shapes'!C168/'Load Shapes'!$N$168</f>
        <v>100.03600689850288</v>
      </c>
      <c r="E9" s="7">
        <f>'EPP Inputs'!$G8*'Load Shapes'!D168/'Load Shapes'!$N$168</f>
        <v>114.31605820279084</v>
      </c>
      <c r="F9" s="7">
        <f>'EPP Inputs'!$G8*'Load Shapes'!E168/'Load Shapes'!$N$168</f>
        <v>119.68437927632912</v>
      </c>
      <c r="G9" s="7">
        <f>'EPP Inputs'!$G8*'Load Shapes'!F168/'Load Shapes'!$N$168</f>
        <v>133.29304377589287</v>
      </c>
      <c r="H9" s="7">
        <f>'EPP Inputs'!$G8*'Load Shapes'!G168/'Load Shapes'!$N$168</f>
        <v>143.48435801887226</v>
      </c>
      <c r="I9" s="7">
        <f>'EPP Inputs'!$G8*'Load Shapes'!H168/'Load Shapes'!$N$168</f>
        <v>159.58083613787645</v>
      </c>
      <c r="J9" s="7">
        <f>'EPP Inputs'!$G8*'Load Shapes'!I168/'Load Shapes'!$N$168</f>
        <v>156.88900682733953</v>
      </c>
      <c r="K9" s="7">
        <f>'EPP Inputs'!$G8*'Load Shapes'!J168/'Load Shapes'!$N$168</f>
        <v>142.99965128473025</v>
      </c>
      <c r="L9" s="7">
        <f>'EPP Inputs'!$G8*'Load Shapes'!K168/'Load Shapes'!$N$168</f>
        <v>142.82560451924763</v>
      </c>
      <c r="M9" s="7">
        <f>'EPP Inputs'!$G8*'Load Shapes'!L168/'Load Shapes'!$N$168</f>
        <v>110.58219445706118</v>
      </c>
      <c r="N9" s="7">
        <f>'EPP Inputs'!$G8*'Load Shapes'!M168/'Load Shapes'!$N$168</f>
        <v>103.30109065011892</v>
      </c>
      <c r="O9" s="7">
        <f t="shared" ref="O9:O24" si="1">SUM(C9:N9)</f>
        <v>1531.4400000000003</v>
      </c>
      <c r="P9" s="7">
        <f>O9-'EPP Inputs'!G8</f>
        <v>0</v>
      </c>
    </row>
    <row r="10" spans="1:16" x14ac:dyDescent="0.25">
      <c r="B10" t="s">
        <v>62</v>
      </c>
      <c r="C10" s="7">
        <f>'EPP Inputs'!$G9*'Load Shapes'!B201/'Load Shapes'!$N$201</f>
        <v>160.07821661245805</v>
      </c>
      <c r="D10" s="7">
        <f>'EPP Inputs'!$G9*'Load Shapes'!C201/'Load Shapes'!$N$201</f>
        <v>110.96376724779233</v>
      </c>
      <c r="E10" s="7">
        <f>'EPP Inputs'!$G9*'Load Shapes'!D201/'Load Shapes'!$N$201</f>
        <v>103.06273501730766</v>
      </c>
      <c r="F10" s="7">
        <f>'EPP Inputs'!$G9*'Load Shapes'!E201/'Load Shapes'!$N$201</f>
        <v>91.900830686066456</v>
      </c>
      <c r="G10" s="7">
        <f>'EPP Inputs'!$G9*'Load Shapes'!F201/'Load Shapes'!$N$201</f>
        <v>0</v>
      </c>
      <c r="H10" s="7">
        <f>'EPP Inputs'!$G9*'Load Shapes'!G201/'Load Shapes'!$N$201</f>
        <v>0</v>
      </c>
      <c r="I10" s="7">
        <f>'EPP Inputs'!$G9*'Load Shapes'!H201/'Load Shapes'!$N$201</f>
        <v>0</v>
      </c>
      <c r="J10" s="7">
        <f>'EPP Inputs'!$G9*'Load Shapes'!I201/'Load Shapes'!$N$201</f>
        <v>0</v>
      </c>
      <c r="K10" s="7">
        <f>'EPP Inputs'!$G9*'Load Shapes'!J201/'Load Shapes'!$N$201</f>
        <v>0</v>
      </c>
      <c r="L10" s="7">
        <f>'EPP Inputs'!$G9*'Load Shapes'!K201/'Load Shapes'!$N$201</f>
        <v>75.591297593362569</v>
      </c>
      <c r="M10" s="7">
        <f>'EPP Inputs'!$G9*'Load Shapes'!L201/'Load Shapes'!$N$201</f>
        <v>107.41225583335402</v>
      </c>
      <c r="N10" s="7">
        <f>'EPP Inputs'!$G9*'Load Shapes'!M201/'Load Shapes'!$N$201</f>
        <v>163.99089700965899</v>
      </c>
      <c r="O10" s="7">
        <f t="shared" si="1"/>
        <v>813.00000000000011</v>
      </c>
      <c r="P10" s="7">
        <f>O10-'EPP Inputs'!G9</f>
        <v>0</v>
      </c>
    </row>
    <row r="11" spans="1:16" x14ac:dyDescent="0.25">
      <c r="B11" t="s">
        <v>66</v>
      </c>
      <c r="C11" s="7">
        <f>'EPP Inputs'!$G10*'Load Shapes'!B235/'Load Shapes'!$N$235</f>
        <v>91.105657396567722</v>
      </c>
      <c r="D11" s="7">
        <f>'EPP Inputs'!$G10*'Load Shapes'!C235/'Load Shapes'!$N$235</f>
        <v>85.441153398443845</v>
      </c>
      <c r="E11" s="7">
        <f>'EPP Inputs'!$G10*'Load Shapes'!D235/'Load Shapes'!$N$235</f>
        <v>90.923405581371199</v>
      </c>
      <c r="F11" s="7">
        <f>'EPP Inputs'!$G10*'Load Shapes'!E235/'Load Shapes'!$N$235</f>
        <v>82.503241072829837</v>
      </c>
      <c r="G11" s="7">
        <f>'EPP Inputs'!$G10*'Load Shapes'!F235/'Load Shapes'!$N$235</f>
        <v>80.5283020479405</v>
      </c>
      <c r="H11" s="7">
        <f>'EPP Inputs'!$G10*'Load Shapes'!G235/'Load Shapes'!$N$235</f>
        <v>66.825665572054561</v>
      </c>
      <c r="I11" s="7">
        <f>'EPP Inputs'!$G10*'Load Shapes'!H235/'Load Shapes'!$N$235</f>
        <v>64.868146075499411</v>
      </c>
      <c r="J11" s="7">
        <f>'EPP Inputs'!$G10*'Load Shapes'!I235/'Load Shapes'!$N$235</f>
        <v>67.703174311889626</v>
      </c>
      <c r="K11" s="7">
        <f>'EPP Inputs'!$G10*'Load Shapes'!J235/'Load Shapes'!$N$235</f>
        <v>66.107110028269034</v>
      </c>
      <c r="L11" s="7">
        <f>'EPP Inputs'!$G10*'Load Shapes'!K235/'Load Shapes'!$N$235</f>
        <v>67.703174311889626</v>
      </c>
      <c r="M11" s="7">
        <f>'EPP Inputs'!$G10*'Load Shapes'!L235/'Load Shapes'!$N$235</f>
        <v>75.317685634974481</v>
      </c>
      <c r="N11" s="7">
        <f>'EPP Inputs'!$G10*'Load Shapes'!M235/'Load Shapes'!$N$235</f>
        <v>78.77328456827037</v>
      </c>
      <c r="O11" s="7">
        <f t="shared" si="1"/>
        <v>917.80000000000018</v>
      </c>
      <c r="P11" s="7">
        <f>O11-'EPP Inputs'!G10</f>
        <v>0</v>
      </c>
    </row>
    <row r="12" spans="1:16" x14ac:dyDescent="0.25">
      <c r="B12" t="s">
        <v>67</v>
      </c>
      <c r="C12" s="7">
        <f>'EPP Inputs'!$G11*'Load Shapes'!B300/'Load Shapes'!$N$300</f>
        <v>290.25292885513295</v>
      </c>
      <c r="D12" s="7">
        <f>'EPP Inputs'!$G11*'Load Shapes'!C300/'Load Shapes'!$N$300</f>
        <v>249.70036617662302</v>
      </c>
      <c r="E12" s="7">
        <f>'EPP Inputs'!$G11*'Load Shapes'!D300/'Load Shapes'!$N$300</f>
        <v>250.89666325346207</v>
      </c>
      <c r="F12" s="7">
        <f>'EPP Inputs'!$G11*'Load Shapes'!E300/'Load Shapes'!$N$300</f>
        <v>237.32785419179689</v>
      </c>
      <c r="G12" s="7">
        <f>'EPP Inputs'!$G11*'Load Shapes'!F300/'Load Shapes'!$N$300</f>
        <v>254.29387388190244</v>
      </c>
      <c r="H12" s="7">
        <f>'EPP Inputs'!$G11*'Load Shapes'!G300/'Load Shapes'!$N$300</f>
        <v>260.68798045943026</v>
      </c>
      <c r="I12" s="7">
        <f>'EPP Inputs'!$G11*'Load Shapes'!H300/'Load Shapes'!$N$300</f>
        <v>313.51148600495031</v>
      </c>
      <c r="J12" s="7">
        <f>'EPP Inputs'!$G11*'Load Shapes'!I300/'Load Shapes'!$N$300</f>
        <v>310.74921694962546</v>
      </c>
      <c r="K12" s="7">
        <f>'EPP Inputs'!$G11*'Load Shapes'!J300/'Load Shapes'!$N$300</f>
        <v>260.95683028151007</v>
      </c>
      <c r="L12" s="7">
        <f>'EPP Inputs'!$G11*'Load Shapes'!K300/'Load Shapes'!$N$300</f>
        <v>255.03845661988811</v>
      </c>
      <c r="M12" s="7">
        <f>'EPP Inputs'!$G11*'Load Shapes'!L300/'Load Shapes'!$N$300</f>
        <v>265.68822128592188</v>
      </c>
      <c r="N12" s="7">
        <f>'EPP Inputs'!$G11*'Load Shapes'!M300/'Load Shapes'!$N$300</f>
        <v>307.89612203975594</v>
      </c>
      <c r="O12" s="7">
        <f t="shared" si="1"/>
        <v>3256.9999999999995</v>
      </c>
      <c r="P12" s="7">
        <f>O12-'EPP Inputs'!G11</f>
        <v>0</v>
      </c>
    </row>
    <row r="13" spans="1:16" x14ac:dyDescent="0.25">
      <c r="B13" t="s">
        <v>90</v>
      </c>
      <c r="C13" s="7">
        <f t="shared" ref="C13:N13" si="2">SUM(C6:C12)</f>
        <v>3687.6645931936837</v>
      </c>
      <c r="D13" s="7">
        <f t="shared" si="2"/>
        <v>3395.4832941180143</v>
      </c>
      <c r="E13" s="7">
        <f t="shared" si="2"/>
        <v>3730.4183569378138</v>
      </c>
      <c r="F13" s="7">
        <f t="shared" si="2"/>
        <v>3460.0478589425998</v>
      </c>
      <c r="G13" s="7">
        <f t="shared" si="2"/>
        <v>3630.479788409858</v>
      </c>
      <c r="H13" s="7">
        <f t="shared" si="2"/>
        <v>3354.4630787556889</v>
      </c>
      <c r="I13" s="7">
        <f t="shared" si="2"/>
        <v>3608.6893738064587</v>
      </c>
      <c r="J13" s="7">
        <f t="shared" si="2"/>
        <v>3594.89443214836</v>
      </c>
      <c r="K13" s="7">
        <f t="shared" si="2"/>
        <v>3311.0922158608273</v>
      </c>
      <c r="L13" s="7">
        <f t="shared" si="2"/>
        <v>3742.1686761327378</v>
      </c>
      <c r="M13" s="7">
        <f t="shared" si="2"/>
        <v>3366.7631826332599</v>
      </c>
      <c r="N13" s="7">
        <f t="shared" si="2"/>
        <v>3708.7351490607025</v>
      </c>
      <c r="O13" s="7">
        <f t="shared" si="1"/>
        <v>42590.9</v>
      </c>
      <c r="P13" s="7"/>
    </row>
    <row r="14" spans="1:16" x14ac:dyDescent="0.25">
      <c r="C14" s="7"/>
      <c r="D14" s="7"/>
      <c r="E14" s="7"/>
      <c r="F14" s="7"/>
      <c r="G14" s="7"/>
      <c r="H14" s="7"/>
      <c r="I14" s="7"/>
      <c r="J14" s="7"/>
      <c r="K14" s="7"/>
      <c r="L14" s="7"/>
      <c r="M14" s="7"/>
      <c r="N14" s="7"/>
      <c r="O14" s="7"/>
      <c r="P14" s="7"/>
    </row>
    <row r="15" spans="1:16" x14ac:dyDescent="0.25">
      <c r="A15" t="s">
        <v>35</v>
      </c>
      <c r="B15" t="s">
        <v>68</v>
      </c>
      <c r="C15" s="7">
        <f>'EPP Inputs'!$G14*'Load Shapes'!B333/'Load Shapes'!$N$333</f>
        <v>112.00520228106831</v>
      </c>
      <c r="D15" s="7">
        <f>'EPP Inputs'!$G14*'Load Shapes'!C333/'Load Shapes'!$N$333</f>
        <v>123.46036939637</v>
      </c>
      <c r="E15" s="7">
        <f>'EPP Inputs'!$G14*'Load Shapes'!D333/'Load Shapes'!$N$333</f>
        <v>170.72429686140546</v>
      </c>
      <c r="F15" s="7">
        <f>'EPP Inputs'!$G14*'Load Shapes'!E333/'Load Shapes'!$N$333</f>
        <v>206.7978904339536</v>
      </c>
      <c r="G15" s="7">
        <f>'EPP Inputs'!$G14*'Load Shapes'!F333/'Load Shapes'!$N$333</f>
        <v>306.67417738696042</v>
      </c>
      <c r="H15" s="7">
        <f>'EPP Inputs'!$G14*'Load Shapes'!G333/'Load Shapes'!$N$333</f>
        <v>401.22776544049231</v>
      </c>
      <c r="I15" s="7">
        <f>'EPP Inputs'!$G14*'Load Shapes'!H333/'Load Shapes'!$N$333</f>
        <v>508.87521182738317</v>
      </c>
      <c r="J15" s="7">
        <f>'EPP Inputs'!$G14*'Load Shapes'!I333/'Load Shapes'!$N$333</f>
        <v>548.55089069228961</v>
      </c>
      <c r="K15" s="7">
        <f>'EPP Inputs'!$G14*'Load Shapes'!J333/'Load Shapes'!$N$333</f>
        <v>455.71741929341493</v>
      </c>
      <c r="L15" s="7">
        <f>'EPP Inputs'!$G14*'Load Shapes'!K333/'Load Shapes'!$N$333</f>
        <v>314.35445768497078</v>
      </c>
      <c r="M15" s="7">
        <f>'EPP Inputs'!$G14*'Load Shapes'!L333/'Load Shapes'!$N$333</f>
        <v>169.18695177412488</v>
      </c>
      <c r="N15" s="7">
        <f>'EPP Inputs'!$G14*'Load Shapes'!M333/'Load Shapes'!$N$333</f>
        <v>111.73681335613786</v>
      </c>
      <c r="O15" s="7">
        <f t="shared" si="1"/>
        <v>3429.3114464285709</v>
      </c>
      <c r="P15" s="7">
        <f>O15-'EPP Inputs'!G14</f>
        <v>0</v>
      </c>
    </row>
    <row r="16" spans="1:16" x14ac:dyDescent="0.25">
      <c r="B16" t="s">
        <v>69</v>
      </c>
      <c r="C16" s="7">
        <f>'EPP Inputs'!$G15*'Load Shapes'!B366/'Load Shapes'!$N$366</f>
        <v>13.01493806532196</v>
      </c>
      <c r="D16" s="7">
        <f>'EPP Inputs'!$G15*'Load Shapes'!C366/'Load Shapes'!$N$366</f>
        <v>12.11696712358254</v>
      </c>
      <c r="E16" s="7">
        <f>'EPP Inputs'!$G15*'Load Shapes'!D366/'Load Shapes'!$N$366</f>
        <v>13.227088414412711</v>
      </c>
      <c r="F16" s="7">
        <f>'EPP Inputs'!$G15*'Load Shapes'!E366/'Load Shapes'!$N$366</f>
        <v>12.213829048336903</v>
      </c>
      <c r="G16" s="7">
        <f>'EPP Inputs'!$G15*'Load Shapes'!F366/'Load Shapes'!$N$366</f>
        <v>12.414369895465505</v>
      </c>
      <c r="H16" s="7">
        <f>'EPP Inputs'!$G15*'Load Shapes'!G366/'Load Shapes'!$N$366</f>
        <v>10.843508315332071</v>
      </c>
      <c r="I16" s="7">
        <f>'EPP Inputs'!$G15*'Load Shapes'!H366/'Load Shapes'!$N$366</f>
        <v>10.723056617409277</v>
      </c>
      <c r="J16" s="7">
        <f>'EPP Inputs'!$G15*'Load Shapes'!I366/'Load Shapes'!$N$366</f>
        <v>10.517803483009336</v>
      </c>
      <c r="K16" s="7">
        <f>'EPP Inputs'!$G15*'Load Shapes'!J366/'Load Shapes'!$N$366</f>
        <v>10.0711150668304</v>
      </c>
      <c r="L16" s="7">
        <f>'EPP Inputs'!$G15*'Load Shapes'!K366/'Load Shapes'!$N$366</f>
        <v>10.711385679080605</v>
      </c>
      <c r="M16" s="7">
        <f>'EPP Inputs'!$G15*'Load Shapes'!L366/'Load Shapes'!$N$366</f>
        <v>10.939460963577805</v>
      </c>
      <c r="N16" s="7">
        <f>'EPP Inputs'!$G15*'Load Shapes'!M366/'Load Shapes'!$N$366</f>
        <v>12.206477327640879</v>
      </c>
      <c r="O16" s="7">
        <f t="shared" si="1"/>
        <v>138.99999999999997</v>
      </c>
      <c r="P16" s="7">
        <f>O16-'EPP Inputs'!G15</f>
        <v>0</v>
      </c>
    </row>
    <row r="17" spans="2:16" x14ac:dyDescent="0.25">
      <c r="B17" t="s">
        <v>30</v>
      </c>
      <c r="C17" s="7">
        <f>'EPP Inputs'!$G16*'Load Shapes'!B399/'Load Shapes'!$N$399</f>
        <v>873.99275074408263</v>
      </c>
      <c r="D17" s="7">
        <f>'EPP Inputs'!$G16*'Load Shapes'!C399/'Load Shapes'!$N$399</f>
        <v>796.62354859461459</v>
      </c>
      <c r="E17" s="7">
        <f>'EPP Inputs'!$G16*'Load Shapes'!D399/'Load Shapes'!$N$399</f>
        <v>865.66062469538826</v>
      </c>
      <c r="F17" s="7">
        <f>'EPP Inputs'!$G16*'Load Shapes'!E399/'Load Shapes'!$N$399</f>
        <v>853.91510202104701</v>
      </c>
      <c r="G17" s="7">
        <f>'EPP Inputs'!$G16*'Load Shapes'!F399/'Load Shapes'!$N$399</f>
        <v>870.41732474964158</v>
      </c>
      <c r="H17" s="7">
        <f>'EPP Inputs'!$G16*'Load Shapes'!G399/'Load Shapes'!$N$399</f>
        <v>826.79239851821376</v>
      </c>
      <c r="I17" s="7">
        <f>'EPP Inputs'!$G16*'Load Shapes'!H399/'Load Shapes'!$N$399</f>
        <v>863.81331179172787</v>
      </c>
      <c r="J17" s="7">
        <f>'EPP Inputs'!$G16*'Load Shapes'!I399/'Load Shapes'!$N$399</f>
        <v>868.01467276294409</v>
      </c>
      <c r="K17" s="7">
        <f>'EPP Inputs'!$G16*'Load Shapes'!J399/'Load Shapes'!$N$399</f>
        <v>831.42760772916427</v>
      </c>
      <c r="L17" s="7">
        <f>'EPP Inputs'!$G16*'Load Shapes'!K399/'Load Shapes'!$N$399</f>
        <v>882.77492439859827</v>
      </c>
      <c r="M17" s="7">
        <f>'EPP Inputs'!$G16*'Load Shapes'!L399/'Load Shapes'!$N$399</f>
        <v>828.7067674371043</v>
      </c>
      <c r="N17" s="7">
        <f>'EPP Inputs'!$G16*'Load Shapes'!M399/'Load Shapes'!$N$399</f>
        <v>857.86096655747338</v>
      </c>
      <c r="O17" s="7">
        <f t="shared" si="1"/>
        <v>10220</v>
      </c>
      <c r="P17" s="7">
        <f>O17-'EPP Inputs'!G16</f>
        <v>0</v>
      </c>
    </row>
    <row r="18" spans="2:16" x14ac:dyDescent="0.25">
      <c r="B18" t="s">
        <v>70</v>
      </c>
      <c r="C18" s="7">
        <f>'EPP Inputs'!$G17*'Load Shapes'!B432/'Load Shapes'!$N$432</f>
        <v>3584.6623438083811</v>
      </c>
      <c r="D18" s="7">
        <f>'EPP Inputs'!$G17*'Load Shapes'!C432/'Load Shapes'!$N$432</f>
        <v>3283.2503036344092</v>
      </c>
      <c r="E18" s="7">
        <f>'EPP Inputs'!$G17*'Load Shapes'!D432/'Load Shapes'!$N$432</f>
        <v>3566.8062605056525</v>
      </c>
      <c r="F18" s="7">
        <f>'EPP Inputs'!$G17*'Load Shapes'!E432/'Load Shapes'!$N$432</f>
        <v>3515.1656881211284</v>
      </c>
      <c r="G18" s="7">
        <f>'EPP Inputs'!$G17*'Load Shapes'!F432/'Load Shapes'!$N$432</f>
        <v>3596.8794752679528</v>
      </c>
      <c r="H18" s="7">
        <f>'EPP Inputs'!$G17*'Load Shapes'!G432/'Load Shapes'!$N$432</f>
        <v>3387.602899845981</v>
      </c>
      <c r="I18" s="7">
        <f>'EPP Inputs'!$G17*'Load Shapes'!H432/'Load Shapes'!$N$432</f>
        <v>3501.2693246404024</v>
      </c>
      <c r="J18" s="7">
        <f>'EPP Inputs'!$G17*'Load Shapes'!I432/'Load Shapes'!$N$432</f>
        <v>3541.9458518806678</v>
      </c>
      <c r="K18" s="7">
        <f>'EPP Inputs'!$G17*'Load Shapes'!J432/'Load Shapes'!$N$432</f>
        <v>3427.0744279094579</v>
      </c>
      <c r="L18" s="7">
        <f>'EPP Inputs'!$G17*'Load Shapes'!K432/'Load Shapes'!$N$432</f>
        <v>3659.4514550715389</v>
      </c>
      <c r="M18" s="7">
        <f>'EPP Inputs'!$G17*'Load Shapes'!L432/'Load Shapes'!$N$432</f>
        <v>3384.8080310381865</v>
      </c>
      <c r="N18" s="7">
        <f>'EPP Inputs'!$G17*'Load Shapes'!M432/'Load Shapes'!$N$432</f>
        <v>3487.0839382762379</v>
      </c>
      <c r="O18" s="7">
        <f t="shared" si="1"/>
        <v>41935.999999999993</v>
      </c>
      <c r="P18" s="7">
        <f>O18-'EPP Inputs'!G17</f>
        <v>0</v>
      </c>
    </row>
    <row r="19" spans="2:16" x14ac:dyDescent="0.25">
      <c r="B19" t="s">
        <v>71</v>
      </c>
      <c r="C19" s="7">
        <f>'EPP Inputs'!$G18*'Load Shapes'!B465/'Load Shapes'!$N$465</f>
        <v>684.51058711218673</v>
      </c>
      <c r="D19" s="7">
        <f>'EPP Inputs'!$G18*'Load Shapes'!C465/'Load Shapes'!$N$465</f>
        <v>626.82905253630622</v>
      </c>
      <c r="E19" s="7">
        <f>'EPP Inputs'!$G18*'Load Shapes'!D465/'Load Shapes'!$N$465</f>
        <v>680.80482167541152</v>
      </c>
      <c r="F19" s="7">
        <f>'EPP Inputs'!$G18*'Load Shapes'!E465/'Load Shapes'!$N$465</f>
        <v>676.03741424983639</v>
      </c>
      <c r="G19" s="7">
        <f>'EPP Inputs'!$G18*'Load Shapes'!F465/'Load Shapes'!$N$465</f>
        <v>704.62150195827417</v>
      </c>
      <c r="H19" s="7">
        <f>'EPP Inputs'!$G18*'Load Shapes'!G465/'Load Shapes'!$N$465</f>
        <v>673.51926852907241</v>
      </c>
      <c r="I19" s="7">
        <f>'EPP Inputs'!$G18*'Load Shapes'!H465/'Load Shapes'!$N$465</f>
        <v>702.58804112652069</v>
      </c>
      <c r="J19" s="7">
        <f>'EPP Inputs'!$G18*'Load Shapes'!I465/'Load Shapes'!$N$465</f>
        <v>704.90073551439389</v>
      </c>
      <c r="K19" s="7">
        <f>'EPP Inputs'!$G18*'Load Shapes'!J465/'Load Shapes'!$N$465</f>
        <v>670.27320457649535</v>
      </c>
      <c r="L19" s="7">
        <f>'EPP Inputs'!$G18*'Load Shapes'!K465/'Load Shapes'!$N$465</f>
        <v>707.38934333914801</v>
      </c>
      <c r="M19" s="7">
        <f>'EPP Inputs'!$G18*'Load Shapes'!L465/'Load Shapes'!$N$465</f>
        <v>649.59118700490399</v>
      </c>
      <c r="N19" s="7">
        <f>'EPP Inputs'!$G18*'Load Shapes'!M465/'Load Shapes'!$N$465</f>
        <v>667.53484237745022</v>
      </c>
      <c r="O19" s="7">
        <f t="shared" si="1"/>
        <v>8148.5999999999995</v>
      </c>
      <c r="P19" s="7">
        <f>O19-'EPP Inputs'!G18</f>
        <v>0</v>
      </c>
    </row>
    <row r="20" spans="2:16" x14ac:dyDescent="0.25">
      <c r="B20" t="s">
        <v>72</v>
      </c>
      <c r="C20" s="7">
        <f>'EPP Inputs'!$G19*'Load Shapes'!B498/'Load Shapes'!$N$498</f>
        <v>201.94002037400773</v>
      </c>
      <c r="D20" s="7">
        <f>'EPP Inputs'!$G19*'Load Shapes'!C498/'Load Shapes'!$N$498</f>
        <v>186.23248922003884</v>
      </c>
      <c r="E20" s="7">
        <f>'EPP Inputs'!$G19*'Load Shapes'!D498/'Load Shapes'!$N$498</f>
        <v>207.88942958598631</v>
      </c>
      <c r="F20" s="7">
        <f>'EPP Inputs'!$G19*'Load Shapes'!E498/'Load Shapes'!$N$498</f>
        <v>205.63404976717561</v>
      </c>
      <c r="G20" s="7">
        <f>'EPP Inputs'!$G19*'Load Shapes'!F498/'Load Shapes'!$N$498</f>
        <v>219.86480615254331</v>
      </c>
      <c r="H20" s="7">
        <f>'EPP Inputs'!$G19*'Load Shapes'!G498/'Load Shapes'!$N$498</f>
        <v>219.01345700560427</v>
      </c>
      <c r="I20" s="7">
        <f>'EPP Inputs'!$G19*'Load Shapes'!H498/'Load Shapes'!$N$498</f>
        <v>236.33170473523896</v>
      </c>
      <c r="J20" s="7">
        <f>'EPP Inputs'!$G19*'Load Shapes'!I498/'Load Shapes'!$N$498</f>
        <v>237.95226119084282</v>
      </c>
      <c r="K20" s="7">
        <f>'EPP Inputs'!$G19*'Load Shapes'!J498/'Load Shapes'!$N$498</f>
        <v>225.66025651528992</v>
      </c>
      <c r="L20" s="7">
        <f>'EPP Inputs'!$G19*'Load Shapes'!K498/'Load Shapes'!$N$498</f>
        <v>223.94126886995983</v>
      </c>
      <c r="M20" s="7">
        <f>'EPP Inputs'!$G19*'Load Shapes'!L498/'Load Shapes'!$N$498</f>
        <v>205.34712283798333</v>
      </c>
      <c r="N20" s="7">
        <f>'EPP Inputs'!$G19*'Load Shapes'!M498/'Load Shapes'!$N$498</f>
        <v>202.69313374532888</v>
      </c>
      <c r="O20" s="7">
        <f t="shared" si="1"/>
        <v>2572.5</v>
      </c>
      <c r="P20" s="7">
        <f>O20-'EPP Inputs'!G19</f>
        <v>0</v>
      </c>
    </row>
    <row r="21" spans="2:16" x14ac:dyDescent="0.25">
      <c r="B21" t="s">
        <v>73</v>
      </c>
      <c r="C21" s="7">
        <f>'EPP Inputs'!$G20*'Load Shapes'!B531/'Load Shapes'!$N$531</f>
        <v>78.204927510465836</v>
      </c>
      <c r="D21" s="7">
        <f>'EPP Inputs'!$G20*'Load Shapes'!C531/'Load Shapes'!$N$531</f>
        <v>56.887901580944586</v>
      </c>
      <c r="E21" s="7">
        <f>'EPP Inputs'!$G20*'Load Shapes'!D531/'Load Shapes'!$N$531</f>
        <v>47.753208053196303</v>
      </c>
      <c r="F21" s="7">
        <f>'EPP Inputs'!$G20*'Load Shapes'!E531/'Load Shapes'!$N$531</f>
        <v>40.088365783780532</v>
      </c>
      <c r="G21" s="7">
        <f>'EPP Inputs'!$G20*'Load Shapes'!F531/'Load Shapes'!$N$531</f>
        <v>28.829935000262711</v>
      </c>
      <c r="H21" s="7">
        <f>'EPP Inputs'!$G20*'Load Shapes'!G531/'Load Shapes'!$N$531</f>
        <v>22.345582229735911</v>
      </c>
      <c r="I21" s="7">
        <f>'EPP Inputs'!$G20*'Load Shapes'!H531/'Load Shapes'!$N$531</f>
        <v>20.266448920662626</v>
      </c>
      <c r="J21" s="7">
        <f>'EPP Inputs'!$G20*'Load Shapes'!I531/'Load Shapes'!$N$531</f>
        <v>19.139842616781323</v>
      </c>
      <c r="K21" s="7">
        <f>'EPP Inputs'!$G20*'Load Shapes'!J531/'Load Shapes'!$N$531</f>
        <v>19.384632399930261</v>
      </c>
      <c r="L21" s="7">
        <f>'EPP Inputs'!$G20*'Load Shapes'!K531/'Load Shapes'!$N$531</f>
        <v>27.534155271435267</v>
      </c>
      <c r="M21" s="7">
        <f>'EPP Inputs'!$G20*'Load Shapes'!L531/'Load Shapes'!$N$531</f>
        <v>41.827515367477986</v>
      </c>
      <c r="N21" s="7">
        <f>'EPP Inputs'!$G20*'Load Shapes'!M531/'Load Shapes'!$N$531</f>
        <v>73.73748526532664</v>
      </c>
      <c r="O21" s="7">
        <f t="shared" si="1"/>
        <v>476</v>
      </c>
      <c r="P21" s="7">
        <f>O21-'EPP Inputs'!G20</f>
        <v>0</v>
      </c>
    </row>
    <row r="22" spans="2:16" x14ac:dyDescent="0.25">
      <c r="B22" t="s">
        <v>74</v>
      </c>
      <c r="C22" s="7">
        <f>'EPP Inputs'!$G21*'Load Shapes'!B564/'Load Shapes'!$N$564</f>
        <v>81.329904361014556</v>
      </c>
      <c r="D22" s="7">
        <f>'EPP Inputs'!$G21*'Load Shapes'!C564/'Load Shapes'!$N$564</f>
        <v>73.816134568001019</v>
      </c>
      <c r="E22" s="7">
        <f>'EPP Inputs'!$G21*'Load Shapes'!D564/'Load Shapes'!$N$564</f>
        <v>79.797576718098426</v>
      </c>
      <c r="F22" s="7">
        <f>'EPP Inputs'!$G21*'Load Shapes'!E564/'Load Shapes'!$N$564</f>
        <v>79.058174414224865</v>
      </c>
      <c r="G22" s="7">
        <f>'EPP Inputs'!$G21*'Load Shapes'!F564/'Load Shapes'!$N$564</f>
        <v>82.909147269708569</v>
      </c>
      <c r="H22" s="7">
        <f>'EPP Inputs'!$G21*'Load Shapes'!G564/'Load Shapes'!$N$564</f>
        <v>82.028966909588519</v>
      </c>
      <c r="I22" s="7">
        <f>'EPP Inputs'!$G21*'Load Shapes'!H564/'Load Shapes'!$N$564</f>
        <v>87.206195696808038</v>
      </c>
      <c r="J22" s="7">
        <f>'EPP Inputs'!$G21*'Load Shapes'!I564/'Load Shapes'!$N$564</f>
        <v>89.306369208872979</v>
      </c>
      <c r="K22" s="7">
        <f>'EPP Inputs'!$G21*'Load Shapes'!J564/'Load Shapes'!$N$564</f>
        <v>83.776307229212065</v>
      </c>
      <c r="L22" s="7">
        <f>'EPP Inputs'!$G21*'Load Shapes'!K564/'Load Shapes'!$N$564</f>
        <v>84.221900249800271</v>
      </c>
      <c r="M22" s="7">
        <f>'EPP Inputs'!$G21*'Load Shapes'!L564/'Load Shapes'!$N$564</f>
        <v>75.563593686726819</v>
      </c>
      <c r="N22" s="7">
        <f>'EPP Inputs'!$G21*'Load Shapes'!M564/'Load Shapes'!$N$564</f>
        <v>79.18572968794399</v>
      </c>
      <c r="O22" s="7">
        <f t="shared" si="1"/>
        <v>978.2</v>
      </c>
      <c r="P22" s="7">
        <f>O22-'EPP Inputs'!G21</f>
        <v>0</v>
      </c>
    </row>
    <row r="23" spans="2:16" x14ac:dyDescent="0.25">
      <c r="B23" t="s">
        <v>108</v>
      </c>
      <c r="C23" s="7">
        <f>'EPP Inputs'!$G22*'Load Shapes'!B597/'Load Shapes'!$N$597</f>
        <v>153.07153859072588</v>
      </c>
      <c r="D23" s="7">
        <f>'EPP Inputs'!$G22*'Load Shapes'!C597/'Load Shapes'!$N$597</f>
        <v>140.03118497035027</v>
      </c>
      <c r="E23" s="7">
        <f>'EPP Inputs'!$G22*'Load Shapes'!D597/'Load Shapes'!$N$597</f>
        <v>153.21845633877516</v>
      </c>
      <c r="F23" s="7">
        <f>'EPP Inputs'!$G22*'Load Shapes'!E597/'Load Shapes'!$N$597</f>
        <v>152.63147481988844</v>
      </c>
      <c r="G23" s="7">
        <f>'EPP Inputs'!$G22*'Load Shapes'!F597/'Load Shapes'!$N$597</f>
        <v>155.29156823388846</v>
      </c>
      <c r="H23" s="7">
        <f>'EPP Inputs'!$G22*'Load Shapes'!G597/'Load Shapes'!$N$597</f>
        <v>146.4778480855515</v>
      </c>
      <c r="I23" s="7">
        <f>'EPP Inputs'!$G22*'Load Shapes'!H597/'Load Shapes'!$N$597</f>
        <v>153.47664988213359</v>
      </c>
      <c r="J23" s="7">
        <f>'EPP Inputs'!$G22*'Load Shapes'!I597/'Load Shapes'!$N$597</f>
        <v>154.79694560810412</v>
      </c>
      <c r="K23" s="7">
        <f>'EPP Inputs'!$G22*'Load Shapes'!J597/'Load Shapes'!$N$597</f>
        <v>147.01979856285013</v>
      </c>
      <c r="L23" s="7">
        <f>'EPP Inputs'!$G22*'Load Shapes'!K597/'Load Shapes'!$N$597</f>
        <v>159.72998599361088</v>
      </c>
      <c r="M23" s="7">
        <f>'EPP Inputs'!$G22*'Load Shapes'!L597/'Load Shapes'!$N$597</f>
        <v>145.98893084577131</v>
      </c>
      <c r="N23" s="7">
        <f>'EPP Inputs'!$G22*'Load Shapes'!M597/'Load Shapes'!$N$597</f>
        <v>147.87183018956216</v>
      </c>
      <c r="O23" s="7">
        <f t="shared" si="1"/>
        <v>1809.6062121212119</v>
      </c>
      <c r="P23" s="7">
        <f>O23-'EPP Inputs'!G22</f>
        <v>0</v>
      </c>
    </row>
    <row r="24" spans="2:16" x14ac:dyDescent="0.25">
      <c r="B24" t="s">
        <v>75</v>
      </c>
      <c r="C24" s="7">
        <f>'EPP Inputs'!$G23*'Load Shapes'!B695/'Load Shapes'!$N$695</f>
        <v>92.244325920493083</v>
      </c>
      <c r="D24" s="7">
        <f>'EPP Inputs'!$G23*'Load Shapes'!C695/'Load Shapes'!$N$695</f>
        <v>84.404417740289787</v>
      </c>
      <c r="E24" s="7">
        <f>'EPP Inputs'!$G23*'Load Shapes'!D695/'Load Shapes'!$N$695</f>
        <v>91.423660037885256</v>
      </c>
      <c r="F24" s="7">
        <f>'EPP Inputs'!$G23*'Load Shapes'!E695/'Load Shapes'!$N$695</f>
        <v>89.533601356718322</v>
      </c>
      <c r="G24" s="7">
        <f>'EPP Inputs'!$G23*'Load Shapes'!F695/'Load Shapes'!$N$695</f>
        <v>92.249394000233224</v>
      </c>
      <c r="H24" s="7">
        <f>'EPP Inputs'!$G23*'Load Shapes'!G695/'Load Shapes'!$N$695</f>
        <v>87.78553061087635</v>
      </c>
      <c r="I24" s="7">
        <f>'EPP Inputs'!$G23*'Load Shapes'!H695/'Load Shapes'!$N$695</f>
        <v>91.022717452827692</v>
      </c>
      <c r="J24" s="7">
        <f>'EPP Inputs'!$G23*'Load Shapes'!I695/'Load Shapes'!$N$695</f>
        <v>91.593836458171339</v>
      </c>
      <c r="K24" s="7">
        <f>'EPP Inputs'!$G23*'Load Shapes'!J695/'Load Shapes'!$N$695</f>
        <v>88.361645203219609</v>
      </c>
      <c r="L24" s="7">
        <f>'EPP Inputs'!$G23*'Load Shapes'!K695/'Load Shapes'!$N$695</f>
        <v>93.418569458902624</v>
      </c>
      <c r="M24" s="7">
        <f>'EPP Inputs'!$G23*'Load Shapes'!L695/'Load Shapes'!$N$695</f>
        <v>87.794025438101414</v>
      </c>
      <c r="N24" s="7">
        <f>'EPP Inputs'!$G23*'Load Shapes'!M695/'Load Shapes'!$N$695</f>
        <v>90.168276322281287</v>
      </c>
      <c r="O24" s="7">
        <f t="shared" si="1"/>
        <v>1080.0000000000002</v>
      </c>
      <c r="P24" s="7">
        <f>O24-'EPP Inputs'!G23</f>
        <v>0</v>
      </c>
    </row>
    <row r="25" spans="2:16" x14ac:dyDescent="0.25">
      <c r="B25" t="s">
        <v>91</v>
      </c>
      <c r="C25" s="8">
        <f t="shared" ref="C25:O25" si="3">SUM(C15:C24)</f>
        <v>5874.976538767748</v>
      </c>
      <c r="D25" s="8">
        <f t="shared" si="3"/>
        <v>5383.6523693649069</v>
      </c>
      <c r="E25" s="8">
        <f t="shared" si="3"/>
        <v>5877.3054228862129</v>
      </c>
      <c r="F25" s="8">
        <f t="shared" si="3"/>
        <v>5831.0755900160902</v>
      </c>
      <c r="G25" s="8">
        <f t="shared" si="3"/>
        <v>6070.1516999149298</v>
      </c>
      <c r="H25" s="8">
        <f t="shared" si="3"/>
        <v>5857.6372254904472</v>
      </c>
      <c r="I25" s="8">
        <f t="shared" si="3"/>
        <v>6175.5726626911146</v>
      </c>
      <c r="J25" s="8">
        <f t="shared" si="3"/>
        <v>6266.7192094160773</v>
      </c>
      <c r="K25" s="8">
        <f t="shared" si="3"/>
        <v>5958.7664144858645</v>
      </c>
      <c r="L25" s="8">
        <f t="shared" si="3"/>
        <v>6163.5274460170449</v>
      </c>
      <c r="M25" s="8">
        <f t="shared" si="3"/>
        <v>5599.7535863939574</v>
      </c>
      <c r="N25" s="8">
        <f t="shared" si="3"/>
        <v>5730.0794931053842</v>
      </c>
      <c r="O25" s="8">
        <f t="shared" si="3"/>
        <v>70789.21765854978</v>
      </c>
      <c r="P25" s="7"/>
    </row>
  </sheetData>
  <mergeCells count="1">
    <mergeCell ref="C3:O3"/>
  </mergeCells>
  <pageMargins left="0.7" right="0.7" top="0.75" bottom="0.75" header="0.3" footer="0.3"/>
  <pageSetup paperSize="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28"/>
  <sheetViews>
    <sheetView workbookViewId="0">
      <pane xSplit="2" ySplit="5" topLeftCell="C6" activePane="bottomRight" state="frozen"/>
      <selection pane="topRight" activeCell="C1" sqref="C1"/>
      <selection pane="bottomLeft" activeCell="A6" sqref="A6"/>
      <selection pane="bottomRight" activeCell="A6" sqref="A6"/>
    </sheetView>
  </sheetViews>
  <sheetFormatPr defaultRowHeight="15" x14ac:dyDescent="0.25"/>
  <cols>
    <col min="1" max="1" width="5.7109375" customWidth="1"/>
    <col min="2" max="2" width="24.28515625" customWidth="1"/>
    <col min="3" max="3" width="9.5703125" bestFit="1" customWidth="1"/>
  </cols>
  <sheetData>
    <row r="1" spans="1:16" ht="23.25" x14ac:dyDescent="0.35">
      <c r="A1" s="2" t="s">
        <v>56</v>
      </c>
    </row>
    <row r="3" spans="1:16" ht="18.75" x14ac:dyDescent="0.3">
      <c r="A3" s="4" t="s">
        <v>57</v>
      </c>
      <c r="C3" s="150" t="s">
        <v>137</v>
      </c>
      <c r="D3" s="150"/>
      <c r="E3" s="150"/>
      <c r="F3" s="150"/>
      <c r="G3" s="150"/>
      <c r="H3" s="150"/>
      <c r="I3" s="150"/>
      <c r="J3" s="150"/>
      <c r="K3" s="150"/>
      <c r="L3" s="150"/>
      <c r="M3" s="150"/>
      <c r="N3" s="150"/>
      <c r="O3" s="150"/>
    </row>
    <row r="4" spans="1:16" ht="18.75" x14ac:dyDescent="0.3">
      <c r="A4" s="4"/>
    </row>
    <row r="5" spans="1:16" ht="15.75" x14ac:dyDescent="0.25">
      <c r="A5" s="3"/>
      <c r="C5" s="10" t="str">
        <f>'Load Shapes'!B8</f>
        <v>Jan</v>
      </c>
      <c r="D5" s="10" t="str">
        <f>'Load Shapes'!C8</f>
        <v>Feb</v>
      </c>
      <c r="E5" s="10" t="str">
        <f>'Load Shapes'!D8</f>
        <v>Mar</v>
      </c>
      <c r="F5" s="10" t="str">
        <f>'Load Shapes'!E8</f>
        <v>Apr</v>
      </c>
      <c r="G5" s="10" t="str">
        <f>'Load Shapes'!F8</f>
        <v>May</v>
      </c>
      <c r="H5" s="10" t="str">
        <f>'Load Shapes'!G8</f>
        <v>Jun</v>
      </c>
      <c r="I5" s="10" t="str">
        <f>'Load Shapes'!H8</f>
        <v>Jul</v>
      </c>
      <c r="J5" s="10" t="str">
        <f>'Load Shapes'!I8</f>
        <v>Aug</v>
      </c>
      <c r="K5" s="10" t="str">
        <f>'Load Shapes'!J8</f>
        <v>Sep</v>
      </c>
      <c r="L5" s="10" t="str">
        <f>'Load Shapes'!K8</f>
        <v>Oct</v>
      </c>
      <c r="M5" s="10" t="str">
        <f>'Load Shapes'!L8</f>
        <v>Nov</v>
      </c>
      <c r="N5" s="10" t="str">
        <f>'Load Shapes'!M8</f>
        <v>Dec</v>
      </c>
      <c r="O5" s="10" t="s">
        <v>58</v>
      </c>
      <c r="P5" s="11"/>
    </row>
    <row r="6" spans="1:16" x14ac:dyDescent="0.25">
      <c r="A6" s="125" t="s">
        <v>60</v>
      </c>
      <c r="B6" t="s">
        <v>61</v>
      </c>
      <c r="C6" s="25">
        <f>'Data-Monthly MWh Results'!C6/C$28</f>
        <v>5.7738844778618629E-3</v>
      </c>
      <c r="D6" s="25">
        <f>'Data-Monthly MWh Results'!D6/D$28</f>
        <v>4.47004744315967E-3</v>
      </c>
      <c r="E6" s="25">
        <f>'Data-Monthly MWh Results'!E6/E$28</f>
        <v>3.618806553113434E-3</v>
      </c>
      <c r="F6" s="25">
        <f>'Data-Monthly MWh Results'!F6/F$28</f>
        <v>5.7990549272230749E-3</v>
      </c>
      <c r="G6" s="25">
        <f>'Data-Monthly MWh Results'!G6/G$28</f>
        <v>1.1126420811116713E-2</v>
      </c>
      <c r="H6" s="25">
        <f>'Data-Monthly MWh Results'!H6/H$28</f>
        <v>2.1493816604922975E-2</v>
      </c>
      <c r="I6" s="25">
        <f>'Data-Monthly MWh Results'!I6/I$28</f>
        <v>3.3137655450357587E-2</v>
      </c>
      <c r="J6" s="25">
        <f>'Data-Monthly MWh Results'!J6/J$28</f>
        <v>3.1283537166912449E-2</v>
      </c>
      <c r="K6" s="25">
        <f>'Data-Monthly MWh Results'!K6/K$28</f>
        <v>1.7747336051388216E-2</v>
      </c>
      <c r="L6" s="25">
        <f>'Data-Monthly MWh Results'!L6/L$28</f>
        <v>1.0762551470877771E-2</v>
      </c>
      <c r="M6" s="25">
        <f>'Data-Monthly MWh Results'!M6/M$28</f>
        <v>3.6575729009342868E-3</v>
      </c>
      <c r="N6" s="25">
        <f>'Data-Monthly MWh Results'!N6/N$28</f>
        <v>5.516103592233838E-3</v>
      </c>
      <c r="O6" s="25">
        <f t="shared" ref="O6" si="0">SUM(C6:N6)</f>
        <v>0.1543867874501019</v>
      </c>
      <c r="P6" s="7"/>
    </row>
    <row r="7" spans="1:16" x14ac:dyDescent="0.25">
      <c r="A7" s="5"/>
      <c r="B7" t="s">
        <v>63</v>
      </c>
      <c r="C7" s="25">
        <f>'Data-Monthly MWh Results'!C7/C$28</f>
        <v>0.17826389804324472</v>
      </c>
      <c r="D7" s="25">
        <f>'Data-Monthly MWh Results'!D7/D$28</f>
        <v>0.17944290653244813</v>
      </c>
      <c r="E7" s="25">
        <f>'Data-Monthly MWh Results'!E7/E$28</f>
        <v>0.18003711371929126</v>
      </c>
      <c r="F7" s="25">
        <f>'Data-Monthly MWh Results'!F7/F$28</f>
        <v>0.18185033078552487</v>
      </c>
      <c r="G7" s="25">
        <f>'Data-Monthly MWh Results'!G7/G$28</f>
        <v>0.18454903971095604</v>
      </c>
      <c r="H7" s="25">
        <f>'Data-Monthly MWh Results'!H7/H$28</f>
        <v>0.19126877373995768</v>
      </c>
      <c r="I7" s="25">
        <f>'Data-Monthly MWh Results'!I7/I$28</f>
        <v>0.19776770794931203</v>
      </c>
      <c r="J7" s="25">
        <f>'Data-Monthly MWh Results'!J7/J$28</f>
        <v>0.19652511748575166</v>
      </c>
      <c r="K7" s="25">
        <f>'Data-Monthly MWh Results'!K7/K$28</f>
        <v>0.18614021321916993</v>
      </c>
      <c r="L7" s="25">
        <f>'Data-Monthly MWh Results'!L7/L$28</f>
        <v>0.18408508866577306</v>
      </c>
      <c r="M7" s="25">
        <f>'Data-Monthly MWh Results'!M7/M$28</f>
        <v>0.17801101200555694</v>
      </c>
      <c r="N7" s="25">
        <f>'Data-Monthly MWh Results'!N7/N$28</f>
        <v>0.1774455182305765</v>
      </c>
      <c r="O7" s="25">
        <f t="shared" ref="O7:O12" si="1">SUM(C7:N7)</f>
        <v>2.2153867200875625</v>
      </c>
      <c r="P7" s="7"/>
    </row>
    <row r="8" spans="1:16" x14ac:dyDescent="0.25">
      <c r="A8" s="5"/>
      <c r="B8" t="s">
        <v>64</v>
      </c>
      <c r="C8" s="25">
        <f>'Data-Monthly MWh Results'!C8/C$28</f>
        <v>3.9043762233636876</v>
      </c>
      <c r="D8" s="25">
        <f>'Data-Monthly MWh Results'!D8/D$28</f>
        <v>4.0186563681433478</v>
      </c>
      <c r="E8" s="25">
        <f>'Data-Monthly MWh Results'!E8/E$28</f>
        <v>4.0787358739250168</v>
      </c>
      <c r="F8" s="25">
        <f>'Data-Monthly MWh Results'!F8/F$28</f>
        <v>3.8798944388922196</v>
      </c>
      <c r="G8" s="25">
        <f>'Data-Monthly MWh Results'!G8/G$28</f>
        <v>4.0548145511770155</v>
      </c>
      <c r="H8" s="25">
        <f>'Data-Monthly MWh Results'!H8/H$28</f>
        <v>3.7920500134125241</v>
      </c>
      <c r="I8" s="25">
        <f>'Data-Monthly MWh Results'!I8/I$28</f>
        <v>3.8964184344338424</v>
      </c>
      <c r="J8" s="25">
        <f>'Data-Monthly MWh Results'!J8/J$28</f>
        <v>3.8844938104810796</v>
      </c>
      <c r="K8" s="25">
        <f>'Data-Monthly MWh Results'!K8/K$28</f>
        <v>3.7419855399882174</v>
      </c>
      <c r="L8" s="25">
        <f>'Data-Monthly MWh Results'!L8/L$28</f>
        <v>4.1075853478853253</v>
      </c>
      <c r="M8" s="25">
        <f>'Data-Monthly MWh Results'!M8/M$28</f>
        <v>3.718002005957326</v>
      </c>
      <c r="N8" s="25">
        <f>'Data-Monthly MWh Results'!N8/N$28</f>
        <v>3.9229170808558167</v>
      </c>
      <c r="O8" s="25">
        <f t="shared" si="1"/>
        <v>46.999929688515422</v>
      </c>
      <c r="P8" s="7"/>
    </row>
    <row r="9" spans="1:16" x14ac:dyDescent="0.25">
      <c r="B9" t="s">
        <v>65</v>
      </c>
      <c r="C9" s="25">
        <f>'Data-Monthly MWh Results'!C9/C$28</f>
        <v>0.14038678756886847</v>
      </c>
      <c r="D9" s="25">
        <f>'Data-Monthly MWh Results'!D9/D$28</f>
        <v>0.14754573288864731</v>
      </c>
      <c r="E9" s="25">
        <f>'Data-Monthly MWh Results'!E9/E$28</f>
        <v>0.15365061586396619</v>
      </c>
      <c r="F9" s="25">
        <f>'Data-Monthly MWh Results'!F9/F$28</f>
        <v>0.16622830455045712</v>
      </c>
      <c r="G9" s="25">
        <f>'Data-Monthly MWh Results'!G9/G$28</f>
        <v>0.17915731690308181</v>
      </c>
      <c r="H9" s="25">
        <f>'Data-Monthly MWh Results'!H9/H$28</f>
        <v>0.19928383058176702</v>
      </c>
      <c r="I9" s="25">
        <f>'Data-Monthly MWh Results'!I9/I$28</f>
        <v>0.21449037115305974</v>
      </c>
      <c r="J9" s="25">
        <f>'Data-Monthly MWh Results'!J9/J$28</f>
        <v>0.21087232100448861</v>
      </c>
      <c r="K9" s="25">
        <f>'Data-Monthly MWh Results'!K9/K$28</f>
        <v>0.19861062678434757</v>
      </c>
      <c r="L9" s="25">
        <f>'Data-Monthly MWh Results'!L9/L$28</f>
        <v>0.19196989854737584</v>
      </c>
      <c r="M9" s="25">
        <f>'Data-Monthly MWh Results'!M9/M$28</f>
        <v>0.15358638119036275</v>
      </c>
      <c r="N9" s="25">
        <f>'Data-Monthly MWh Results'!N9/N$28</f>
        <v>0.13884555194908457</v>
      </c>
      <c r="O9" s="25">
        <f t="shared" si="1"/>
        <v>2.094627738985507</v>
      </c>
      <c r="P9" s="7"/>
    </row>
    <row r="10" spans="1:16" x14ac:dyDescent="0.25">
      <c r="B10" t="s">
        <v>62</v>
      </c>
      <c r="C10" s="25">
        <f>'Data-Monthly MWh Results'!C10/C$28</f>
        <v>0.21515889329631457</v>
      </c>
      <c r="D10" s="25">
        <f>'Data-Monthly MWh Results'!D10/D$28</f>
        <v>0.16366337352181759</v>
      </c>
      <c r="E10" s="25">
        <f>'Data-Monthly MWh Results'!E10/E$28</f>
        <v>0.13852518147487589</v>
      </c>
      <c r="F10" s="25">
        <f>'Data-Monthly MWh Results'!F10/F$28</f>
        <v>0.12764004261953674</v>
      </c>
      <c r="G10" s="25">
        <f>'Data-Monthly MWh Results'!G10/G$28</f>
        <v>0</v>
      </c>
      <c r="H10" s="25">
        <f>'Data-Monthly MWh Results'!H10/H$28</f>
        <v>0</v>
      </c>
      <c r="I10" s="25">
        <f>'Data-Monthly MWh Results'!I10/I$28</f>
        <v>0</v>
      </c>
      <c r="J10" s="25">
        <f>'Data-Monthly MWh Results'!J10/J$28</f>
        <v>0</v>
      </c>
      <c r="K10" s="25">
        <f>'Data-Monthly MWh Results'!K10/K$28</f>
        <v>0</v>
      </c>
      <c r="L10" s="25">
        <f>'Data-Monthly MWh Results'!L10/L$28</f>
        <v>0.10160120644269162</v>
      </c>
      <c r="M10" s="25">
        <f>'Data-Monthly MWh Results'!M10/M$28</f>
        <v>0.14918368865743614</v>
      </c>
      <c r="N10" s="25">
        <f>'Data-Monthly MWh Results'!N10/N$28</f>
        <v>0.22041787232481047</v>
      </c>
      <c r="O10" s="25">
        <f t="shared" si="1"/>
        <v>1.116190258337483</v>
      </c>
      <c r="P10" s="7"/>
    </row>
    <row r="11" spans="1:16" x14ac:dyDescent="0.25">
      <c r="B11" t="s">
        <v>66</v>
      </c>
      <c r="C11" s="25">
        <f>'Data-Monthly MWh Results'!C11/C$28</f>
        <v>0.12245384058678457</v>
      </c>
      <c r="D11" s="25">
        <f>'Data-Monthly MWh Results'!D11/D$28</f>
        <v>0.12601940029269004</v>
      </c>
      <c r="E11" s="25">
        <f>'Data-Monthly MWh Results'!E11/E$28</f>
        <v>0.12220887846958495</v>
      </c>
      <c r="F11" s="25">
        <f>'Data-Monthly MWh Results'!F11/F$28</f>
        <v>0.11458783482337477</v>
      </c>
      <c r="G11" s="25">
        <f>'Data-Monthly MWh Results'!G11/G$28</f>
        <v>0.10823696511819959</v>
      </c>
      <c r="H11" s="25">
        <f>'Data-Monthly MWh Results'!H11/H$28</f>
        <v>9.281342440563134E-2</v>
      </c>
      <c r="I11" s="25">
        <f>'Data-Monthly MWh Results'!I11/I$28</f>
        <v>8.7188368381047598E-2</v>
      </c>
      <c r="J11" s="25">
        <f>'Data-Monthly MWh Results'!J11/J$28</f>
        <v>9.0998890204152721E-2</v>
      </c>
      <c r="K11" s="25">
        <f>'Data-Monthly MWh Results'!K11/K$28</f>
        <v>9.1815430594818101E-2</v>
      </c>
      <c r="L11" s="25">
        <f>'Data-Monthly MWh Results'!L11/L$28</f>
        <v>9.0998890204152721E-2</v>
      </c>
      <c r="M11" s="25">
        <f>'Data-Monthly MWh Results'!M11/M$28</f>
        <v>0.10460789671524233</v>
      </c>
      <c r="N11" s="25">
        <f>'Data-Monthly MWh Results'!N11/N$28</f>
        <v>0.10587807065627738</v>
      </c>
      <c r="O11" s="25">
        <f t="shared" si="1"/>
        <v>1.2578078904519563</v>
      </c>
      <c r="P11" s="7"/>
    </row>
    <row r="12" spans="1:16" x14ac:dyDescent="0.25">
      <c r="B12" t="s">
        <v>67</v>
      </c>
      <c r="C12" s="25">
        <f>'Data-Monthly MWh Results'!C12/C$28</f>
        <v>0.39012490437517872</v>
      </c>
      <c r="D12" s="25">
        <f>'Data-Monthly MWh Results'!D12/D$28</f>
        <v>0.3682896256292375</v>
      </c>
      <c r="E12" s="25">
        <f>'Data-Monthly MWh Results'!E12/E$28</f>
        <v>0.33722669792131998</v>
      </c>
      <c r="F12" s="25">
        <f>'Data-Monthly MWh Results'!F12/F$28</f>
        <v>0.329622019710829</v>
      </c>
      <c r="G12" s="25">
        <f>'Data-Monthly MWh Results'!G12/G$28</f>
        <v>0.34179284123911619</v>
      </c>
      <c r="H12" s="25">
        <f>'Data-Monthly MWh Results'!H12/H$28</f>
        <v>0.36206663952698648</v>
      </c>
      <c r="I12" s="25">
        <f>'Data-Monthly MWh Results'!I12/I$28</f>
        <v>0.42138640592063215</v>
      </c>
      <c r="J12" s="25">
        <f>'Data-Monthly MWh Results'!J12/J$28</f>
        <v>0.41767367869573313</v>
      </c>
      <c r="K12" s="25">
        <f>'Data-Monthly MWh Results'!K12/K$28</f>
        <v>0.36244004205765284</v>
      </c>
      <c r="L12" s="25">
        <f>'Data-Monthly MWh Results'!L12/L$28</f>
        <v>0.34279362448909689</v>
      </c>
      <c r="M12" s="25">
        <f>'Data-Monthly MWh Results'!M12/M$28</f>
        <v>0.36901141845266927</v>
      </c>
      <c r="N12" s="25">
        <f>'Data-Monthly MWh Results'!N12/N$28</f>
        <v>0.41383887370934935</v>
      </c>
      <c r="O12" s="25">
        <f t="shared" si="1"/>
        <v>4.4562667717278011</v>
      </c>
      <c r="P12" s="7"/>
    </row>
    <row r="13" spans="1:16" x14ac:dyDescent="0.25">
      <c r="B13" t="s">
        <v>90</v>
      </c>
      <c r="C13" s="25">
        <f>SUM(C6:C12)</f>
        <v>4.9565384317119401</v>
      </c>
      <c r="D13" s="25">
        <f t="shared" ref="D13:O13" si="2">SUM(D6:D12)</f>
        <v>5.0080874544513483</v>
      </c>
      <c r="E13" s="25">
        <f t="shared" si="2"/>
        <v>5.0140031679271679</v>
      </c>
      <c r="F13" s="25">
        <f t="shared" si="2"/>
        <v>4.805622026309166</v>
      </c>
      <c r="G13" s="25">
        <f t="shared" si="2"/>
        <v>4.8796771349594854</v>
      </c>
      <c r="H13" s="25">
        <f t="shared" si="2"/>
        <v>4.6589764982717892</v>
      </c>
      <c r="I13" s="25">
        <f t="shared" si="2"/>
        <v>4.8503889432882517</v>
      </c>
      <c r="J13" s="25">
        <f t="shared" si="2"/>
        <v>4.8318473550381187</v>
      </c>
      <c r="K13" s="25">
        <f t="shared" si="2"/>
        <v>4.5987391886955944</v>
      </c>
      <c r="L13" s="25">
        <f t="shared" si="2"/>
        <v>5.0297966077052934</v>
      </c>
      <c r="M13" s="25">
        <f t="shared" si="2"/>
        <v>4.6760599758795278</v>
      </c>
      <c r="N13" s="25">
        <f t="shared" si="2"/>
        <v>4.984859071318148</v>
      </c>
      <c r="O13" s="25">
        <f t="shared" si="2"/>
        <v>58.294595855555841</v>
      </c>
      <c r="P13" s="7"/>
    </row>
    <row r="14" spans="1:16" x14ac:dyDescent="0.25">
      <c r="C14" s="25"/>
      <c r="D14" s="25"/>
      <c r="E14" s="25"/>
      <c r="F14" s="25"/>
      <c r="G14" s="25"/>
      <c r="H14" s="25"/>
      <c r="I14" s="25"/>
      <c r="J14" s="25"/>
      <c r="K14" s="25"/>
      <c r="L14" s="25"/>
      <c r="M14" s="25"/>
      <c r="N14" s="25"/>
      <c r="O14" s="25"/>
      <c r="P14" s="7"/>
    </row>
    <row r="15" spans="1:16" x14ac:dyDescent="0.25">
      <c r="A15" t="s">
        <v>35</v>
      </c>
      <c r="B15" t="s">
        <v>68</v>
      </c>
      <c r="C15" s="25">
        <f>'Data-Monthly MWh Results'!C15/C$28</f>
        <v>0.150544626721866</v>
      </c>
      <c r="D15" s="25">
        <f>'Data-Monthly MWh Results'!D15/D$28</f>
        <v>0.1820949401126401</v>
      </c>
      <c r="E15" s="25">
        <f>'Data-Monthly MWh Results'!E15/E$28</f>
        <v>0.22946814094274928</v>
      </c>
      <c r="F15" s="25">
        <f>'Data-Monthly MWh Results'!F15/F$28</f>
        <v>0.28721929226937998</v>
      </c>
      <c r="G15" s="25">
        <f>'Data-Monthly MWh Results'!G15/G$28</f>
        <v>0.41219647498247369</v>
      </c>
      <c r="H15" s="25">
        <f>'Data-Monthly MWh Results'!H15/H$28</f>
        <v>0.55726078533401713</v>
      </c>
      <c r="I15" s="25">
        <f>'Data-Monthly MWh Results'!I15/I$28</f>
        <v>0.68397205890777313</v>
      </c>
      <c r="J15" s="25">
        <f>'Data-Monthly MWh Results'!J15/J$28</f>
        <v>0.73729958426383013</v>
      </c>
      <c r="K15" s="25">
        <f>'Data-Monthly MWh Results'!K15/K$28</f>
        <v>0.63294086012974293</v>
      </c>
      <c r="L15" s="25">
        <f>'Data-Monthly MWh Results'!L15/L$28</f>
        <v>0.42251943237227257</v>
      </c>
      <c r="M15" s="25">
        <f>'Data-Monthly MWh Results'!M15/M$28</f>
        <v>0.23498187746406232</v>
      </c>
      <c r="N15" s="25">
        <f>'Data-Monthly MWh Results'!N15/N$28</f>
        <v>0.15018388891954013</v>
      </c>
      <c r="O15" s="25">
        <f t="shared" ref="O15:O24" si="3">SUM(C15:N15)</f>
        <v>4.6806819624203477</v>
      </c>
      <c r="P15" s="7"/>
    </row>
    <row r="16" spans="1:16" x14ac:dyDescent="0.25">
      <c r="B16" t="s">
        <v>69</v>
      </c>
      <c r="C16" s="25">
        <f>'Data-Monthly MWh Results'!C16/C$28</f>
        <v>1.7493196324357474E-2</v>
      </c>
      <c r="D16" s="25">
        <f>'Data-Monthly MWh Results'!D16/D$28</f>
        <v>1.7871632925637964E-2</v>
      </c>
      <c r="E16" s="25">
        <f>'Data-Monthly MWh Results'!E16/E$28</f>
        <v>1.7778344643027837E-2</v>
      </c>
      <c r="F16" s="25">
        <f>'Data-Monthly MWh Results'!F16/F$28</f>
        <v>1.6963651456023476E-2</v>
      </c>
      <c r="G16" s="25">
        <f>'Data-Monthly MWh Results'!G16/G$28</f>
        <v>1.6685981042292346E-2</v>
      </c>
      <c r="H16" s="25">
        <f>'Data-Monthly MWh Results'!H16/H$28</f>
        <v>1.5060428215738988E-2</v>
      </c>
      <c r="I16" s="25">
        <f>'Data-Monthly MWh Results'!I16/I$28</f>
        <v>1.4412710507270533E-2</v>
      </c>
      <c r="J16" s="25">
        <f>'Data-Monthly MWh Results'!J16/J$28</f>
        <v>1.4136832638453408E-2</v>
      </c>
      <c r="K16" s="25">
        <f>'Data-Monthly MWh Results'!K16/K$28</f>
        <v>1.3987659815042222E-2</v>
      </c>
      <c r="L16" s="25">
        <f>'Data-Monthly MWh Results'!L16/L$28</f>
        <v>1.4397023762205115E-2</v>
      </c>
      <c r="M16" s="25">
        <f>'Data-Monthly MWh Results'!M16/M$28</f>
        <v>1.5193695782746951E-2</v>
      </c>
      <c r="N16" s="25">
        <f>'Data-Monthly MWh Results'!N16/N$28</f>
        <v>1.6406555547904409E-2</v>
      </c>
      <c r="O16" s="25">
        <f t="shared" si="3"/>
        <v>0.19038771266070073</v>
      </c>
      <c r="P16" s="7"/>
    </row>
    <row r="17" spans="2:16" x14ac:dyDescent="0.25">
      <c r="B17" t="s">
        <v>30</v>
      </c>
      <c r="C17" s="25">
        <f>'Data-Monthly MWh Results'!C17/C$28</f>
        <v>1.1747214391721541</v>
      </c>
      <c r="D17" s="25">
        <f>'Data-Monthly MWh Results'!D17/D$28</f>
        <v>1.1749609861277501</v>
      </c>
      <c r="E17" s="25">
        <f>'Data-Monthly MWh Results'!E17/E$28</f>
        <v>1.1635223450206831</v>
      </c>
      <c r="F17" s="25">
        <f>'Data-Monthly MWh Results'!F17/F$28</f>
        <v>1.1859931972514541</v>
      </c>
      <c r="G17" s="25">
        <f>'Data-Monthly MWh Results'!G17/G$28</f>
        <v>1.169915759072099</v>
      </c>
      <c r="H17" s="25">
        <f>'Data-Monthly MWh Results'!H17/H$28</f>
        <v>1.1483227757197414</v>
      </c>
      <c r="I17" s="25">
        <f>'Data-Monthly MWh Results'!I17/I$28</f>
        <v>1.1610393975695268</v>
      </c>
      <c r="J17" s="25">
        <f>'Data-Monthly MWh Results'!J17/J$28</f>
        <v>1.1666863881222367</v>
      </c>
      <c r="K17" s="25">
        <f>'Data-Monthly MWh Results'!K17/K$28</f>
        <v>1.1547605662905058</v>
      </c>
      <c r="L17" s="25">
        <f>'Data-Monthly MWh Results'!L17/L$28</f>
        <v>1.1865254360196213</v>
      </c>
      <c r="M17" s="25">
        <f>'Data-Monthly MWh Results'!M17/M$28</f>
        <v>1.1509816214404227</v>
      </c>
      <c r="N17" s="25">
        <f>'Data-Monthly MWh Results'!N17/N$28</f>
        <v>1.1530389335449911</v>
      </c>
      <c r="O17" s="25">
        <f t="shared" si="3"/>
        <v>13.990468845351186</v>
      </c>
      <c r="P17" s="7"/>
    </row>
    <row r="18" spans="2:16" x14ac:dyDescent="0.25">
      <c r="B18" t="s">
        <v>70</v>
      </c>
      <c r="C18" s="25">
        <f>'Data-Monthly MWh Results'!C18/C$28</f>
        <v>4.8180945481295447</v>
      </c>
      <c r="D18" s="25">
        <f>'Data-Monthly MWh Results'!D18/D$28</f>
        <v>4.8425520702572404</v>
      </c>
      <c r="E18" s="25">
        <f>'Data-Monthly MWh Results'!E18/E$28</f>
        <v>4.7940944361635118</v>
      </c>
      <c r="F18" s="25">
        <f>'Data-Monthly MWh Results'!F18/F$28</f>
        <v>4.8821745668349008</v>
      </c>
      <c r="G18" s="25">
        <f>'Data-Monthly MWh Results'!G18/G$28</f>
        <v>4.8345154237472485</v>
      </c>
      <c r="H18" s="25">
        <f>'Data-Monthly MWh Results'!H18/H$28</f>
        <v>4.7050040275638629</v>
      </c>
      <c r="I18" s="25">
        <f>'Data-Monthly MWh Results'!I18/I$28</f>
        <v>4.7060071567747341</v>
      </c>
      <c r="J18" s="25">
        <f>'Data-Monthly MWh Results'!J18/J$28</f>
        <v>4.7606799084417579</v>
      </c>
      <c r="K18" s="25">
        <f>'Data-Monthly MWh Results'!K18/K$28</f>
        <v>4.7598255943186913</v>
      </c>
      <c r="L18" s="25">
        <f>'Data-Monthly MWh Results'!L18/L$28</f>
        <v>4.9186175471391653</v>
      </c>
      <c r="M18" s="25">
        <f>'Data-Monthly MWh Results'!M18/M$28</f>
        <v>4.7011222653308149</v>
      </c>
      <c r="N18" s="25">
        <f>'Data-Monthly MWh Results'!N18/N$28</f>
        <v>4.6869407772530076</v>
      </c>
      <c r="O18" s="25">
        <f t="shared" si="3"/>
        <v>57.409628321954479</v>
      </c>
      <c r="P18" s="7"/>
    </row>
    <row r="19" spans="2:16" x14ac:dyDescent="0.25">
      <c r="B19" t="s">
        <v>71</v>
      </c>
      <c r="C19" s="25">
        <f>'Data-Monthly MWh Results'!C19/C$28</f>
        <v>0.92004111170992842</v>
      </c>
      <c r="D19" s="25">
        <f>'Data-Monthly MWh Results'!D19/D$28</f>
        <v>0.92452662615974368</v>
      </c>
      <c r="E19" s="25">
        <f>'Data-Monthly MWh Results'!E19/E$28</f>
        <v>0.91506024418738108</v>
      </c>
      <c r="F19" s="25">
        <f>'Data-Monthly MWh Results'!F19/F$28</f>
        <v>0.93894085312477271</v>
      </c>
      <c r="G19" s="25">
        <f>'Data-Monthly MWh Results'!G19/G$28</f>
        <v>0.94707191123423951</v>
      </c>
      <c r="H19" s="25">
        <f>'Data-Monthly MWh Results'!H19/H$28</f>
        <v>0.93544342851260054</v>
      </c>
      <c r="I19" s="25">
        <f>'Data-Monthly MWh Results'!I19/I$28</f>
        <v>0.94433876495500091</v>
      </c>
      <c r="J19" s="25">
        <f>'Data-Monthly MWh Results'!J19/J$28</f>
        <v>0.94744722515375523</v>
      </c>
      <c r="K19" s="25">
        <f>'Data-Monthly MWh Results'!K19/K$28</f>
        <v>0.93093500635624349</v>
      </c>
      <c r="L19" s="25">
        <f>'Data-Monthly MWh Results'!L19/L$28</f>
        <v>0.95079212814401615</v>
      </c>
      <c r="M19" s="25">
        <f>'Data-Monthly MWh Results'!M19/M$28</f>
        <v>0.90220998195125557</v>
      </c>
      <c r="N19" s="25">
        <f>'Data-Monthly MWh Results'!N19/N$28</f>
        <v>0.89722425050732557</v>
      </c>
      <c r="O19" s="25">
        <f t="shared" si="3"/>
        <v>11.154031531996264</v>
      </c>
      <c r="P19" s="7"/>
    </row>
    <row r="20" spans="2:16" x14ac:dyDescent="0.25">
      <c r="B20" t="s">
        <v>72</v>
      </c>
      <c r="C20" s="25">
        <f>'Data-Monthly MWh Results'!C20/C$28</f>
        <v>0.27142475856721471</v>
      </c>
      <c r="D20" s="25">
        <f>'Data-Monthly MWh Results'!D20/D$28</f>
        <v>0.27467918764017529</v>
      </c>
      <c r="E20" s="25">
        <f>'Data-Monthly MWh Results'!E20/E$28</f>
        <v>0.27942127632525043</v>
      </c>
      <c r="F20" s="25">
        <f>'Data-Monthly MWh Results'!F20/F$28</f>
        <v>0.28560284689885501</v>
      </c>
      <c r="G20" s="25">
        <f>'Data-Monthly MWh Results'!G20/G$28</f>
        <v>0.29551721257062274</v>
      </c>
      <c r="H20" s="25">
        <f>'Data-Monthly MWh Results'!H20/H$28</f>
        <v>0.30418535695222815</v>
      </c>
      <c r="I20" s="25">
        <f>'Data-Monthly MWh Results'!I20/I$28</f>
        <v>0.31765014077317066</v>
      </c>
      <c r="J20" s="25">
        <f>'Data-Monthly MWh Results'!J20/J$28</f>
        <v>0.31982830805220808</v>
      </c>
      <c r="K20" s="25">
        <f>'Data-Monthly MWh Results'!K20/K$28</f>
        <v>0.31341702293790263</v>
      </c>
      <c r="L20" s="25">
        <f>'Data-Monthly MWh Results'!L20/L$28</f>
        <v>0.3009963291262901</v>
      </c>
      <c r="M20" s="25">
        <f>'Data-Monthly MWh Results'!M20/M$28</f>
        <v>0.28520433727497685</v>
      </c>
      <c r="N20" s="25">
        <f>'Data-Monthly MWh Results'!N20/N$28</f>
        <v>0.27243700772221624</v>
      </c>
      <c r="O20" s="25">
        <f t="shared" si="3"/>
        <v>3.5203637848411105</v>
      </c>
      <c r="P20" s="7"/>
    </row>
    <row r="21" spans="2:16" x14ac:dyDescent="0.25">
      <c r="B21" t="s">
        <v>73</v>
      </c>
      <c r="C21" s="25">
        <f>'Data-Monthly MWh Results'!C21/C$28</f>
        <v>0.10511414987965838</v>
      </c>
      <c r="D21" s="25">
        <f>'Data-Monthly MWh Results'!D21/D$28</f>
        <v>8.3905459558915318E-2</v>
      </c>
      <c r="E21" s="25">
        <f>'Data-Monthly MWh Results'!E21/E$28</f>
        <v>6.4184419426339123E-2</v>
      </c>
      <c r="F21" s="25">
        <f>'Data-Monthly MWh Results'!F21/F$28</f>
        <v>5.5678285810806291E-2</v>
      </c>
      <c r="G21" s="25">
        <f>'Data-Monthly MWh Results'!G21/G$28</f>
        <v>3.8749912634761706E-2</v>
      </c>
      <c r="H21" s="25">
        <f>'Data-Monthly MWh Results'!H21/H$28</f>
        <v>3.1035530874633208E-2</v>
      </c>
      <c r="I21" s="25">
        <f>'Data-Monthly MWh Results'!I21/I$28</f>
        <v>2.7239850699815358E-2</v>
      </c>
      <c r="J21" s="25">
        <f>'Data-Monthly MWh Results'!J21/J$28</f>
        <v>2.5725594915028658E-2</v>
      </c>
      <c r="K21" s="25">
        <f>'Data-Monthly MWh Results'!K21/K$28</f>
        <v>2.6923100555458695E-2</v>
      </c>
      <c r="L21" s="25">
        <f>'Data-Monthly MWh Results'!L21/L$28</f>
        <v>3.7008273214294715E-2</v>
      </c>
      <c r="M21" s="25">
        <f>'Data-Monthly MWh Results'!M21/M$28</f>
        <v>5.8093771343719423E-2</v>
      </c>
      <c r="N21" s="25">
        <f>'Data-Monthly MWh Results'!N21/N$28</f>
        <v>9.9109523206084196E-2</v>
      </c>
      <c r="O21" s="25">
        <f t="shared" si="3"/>
        <v>0.65276787211951526</v>
      </c>
      <c r="P21" s="7"/>
    </row>
    <row r="22" spans="2:16" x14ac:dyDescent="0.25">
      <c r="B22" t="s">
        <v>74</v>
      </c>
      <c r="C22" s="25">
        <f>'Data-Monthly MWh Results'!C22/C$28</f>
        <v>0.10931438758200882</v>
      </c>
      <c r="D22" s="25">
        <f>'Data-Monthly MWh Results'!D22/D$28</f>
        <v>0.1088733548200605</v>
      </c>
      <c r="E22" s="25">
        <f>'Data-Monthly MWh Results'!E22/E$28</f>
        <v>0.10725480741679896</v>
      </c>
      <c r="F22" s="25">
        <f>'Data-Monthly MWh Results'!F22/F$28</f>
        <v>0.10980302001975675</v>
      </c>
      <c r="G22" s="25">
        <f>'Data-Monthly MWh Results'!G22/G$28</f>
        <v>0.11143702590014593</v>
      </c>
      <c r="H22" s="25">
        <f>'Data-Monthly MWh Results'!H22/H$28</f>
        <v>0.11392912070776183</v>
      </c>
      <c r="I22" s="25">
        <f>'Data-Monthly MWh Results'!I22/I$28</f>
        <v>0.11721262862474199</v>
      </c>
      <c r="J22" s="25">
        <f>'Data-Monthly MWh Results'!J22/J$28</f>
        <v>0.12003544248504433</v>
      </c>
      <c r="K22" s="25">
        <f>'Data-Monthly MWh Results'!K22/K$28</f>
        <v>0.11635598226279453</v>
      </c>
      <c r="L22" s="25">
        <f>'Data-Monthly MWh Results'!L22/L$28</f>
        <v>0.11320147883037671</v>
      </c>
      <c r="M22" s="25">
        <f>'Data-Monthly MWh Results'!M22/M$28</f>
        <v>0.10494943567600946</v>
      </c>
      <c r="N22" s="25">
        <f>'Data-Monthly MWh Results'!N22/N$28</f>
        <v>0.1064324323762688</v>
      </c>
      <c r="O22" s="25">
        <f t="shared" si="3"/>
        <v>1.338799116701769</v>
      </c>
    </row>
    <row r="23" spans="2:16" x14ac:dyDescent="0.25">
      <c r="B23" t="s">
        <v>108</v>
      </c>
      <c r="C23" s="25">
        <f>'Data-Monthly MWh Results'!C23/C$28</f>
        <v>0.20574131531011544</v>
      </c>
      <c r="D23" s="25">
        <f>'Data-Monthly MWh Results'!D23/D$28</f>
        <v>0.20653567104771425</v>
      </c>
      <c r="E23" s="25">
        <f>'Data-Monthly MWh Results'!E23/E$28</f>
        <v>0.2059387854015795</v>
      </c>
      <c r="F23" s="25">
        <f>'Data-Monthly MWh Results'!F23/F$28</f>
        <v>0.21198815947206728</v>
      </c>
      <c r="G23" s="25">
        <f>'Data-Monthly MWh Results'!G23/G$28</f>
        <v>0.20872522612081781</v>
      </c>
      <c r="H23" s="25">
        <f>'Data-Monthly MWh Results'!H23/H$28</f>
        <v>0.20344145567437708</v>
      </c>
      <c r="I23" s="25">
        <f>'Data-Monthly MWh Results'!I23/I$28</f>
        <v>0.20628581973405052</v>
      </c>
      <c r="J23" s="25">
        <f>'Data-Monthly MWh Results'!J23/J$28</f>
        <v>0.20806041076358081</v>
      </c>
      <c r="K23" s="25">
        <f>'Data-Monthly MWh Results'!K23/K$28</f>
        <v>0.20419416467062518</v>
      </c>
      <c r="L23" s="25">
        <f>'Data-Monthly MWh Results'!L23/L$28</f>
        <v>0.21469084138926195</v>
      </c>
      <c r="M23" s="25">
        <f>'Data-Monthly MWh Results'!M23/M$28</f>
        <v>0.20276240395246015</v>
      </c>
      <c r="N23" s="25">
        <f>'Data-Monthly MWh Results'!N23/N$28</f>
        <v>0.19875245993220719</v>
      </c>
      <c r="O23" s="25">
        <f t="shared" si="3"/>
        <v>2.4771167134688574</v>
      </c>
      <c r="P23" s="7"/>
    </row>
    <row r="24" spans="2:16" x14ac:dyDescent="0.25">
      <c r="B24" t="s">
        <v>75</v>
      </c>
      <c r="C24" s="25">
        <f>'Data-Monthly MWh Results'!C24/C$28</f>
        <v>0.12398430903292081</v>
      </c>
      <c r="D24" s="25">
        <f>'Data-Monthly MWh Results'!D24/D$28</f>
        <v>0.12449029165234482</v>
      </c>
      <c r="E24" s="25">
        <f>'Data-Monthly MWh Results'!E24/E$28</f>
        <v>0.12288126349178126</v>
      </c>
      <c r="F24" s="25">
        <f>'Data-Monthly MWh Results'!F24/F$28</f>
        <v>0.12435222410655322</v>
      </c>
      <c r="G24" s="25">
        <f>'Data-Monthly MWh Results'!G24/G$28</f>
        <v>0.12399112096805541</v>
      </c>
      <c r="H24" s="25">
        <f>'Data-Monthly MWh Results'!H24/H$28</f>
        <v>0.1219243480706616</v>
      </c>
      <c r="I24" s="25">
        <f>'Data-Monthly MWh Results'!I24/I$28</f>
        <v>0.12234236216777916</v>
      </c>
      <c r="J24" s="25">
        <f>'Data-Monthly MWh Results'!J24/J$28</f>
        <v>0.1231099952394776</v>
      </c>
      <c r="K24" s="25">
        <f>'Data-Monthly MWh Results'!K24/K$28</f>
        <v>0.1227245072266939</v>
      </c>
      <c r="L24" s="25">
        <f>'Data-Monthly MWh Results'!L24/L$28</f>
        <v>0.12556259335874009</v>
      </c>
      <c r="M24" s="25">
        <f>'Data-Monthly MWh Results'!M24/M$28</f>
        <v>0.12193614644180752</v>
      </c>
      <c r="N24" s="25">
        <f>'Data-Monthly MWh Results'!N24/N$28</f>
        <v>0.12119391978801249</v>
      </c>
      <c r="O24" s="25">
        <f t="shared" si="3"/>
        <v>1.4784930815448281</v>
      </c>
    </row>
    <row r="25" spans="2:16" x14ac:dyDescent="0.25">
      <c r="B25" t="s">
        <v>91</v>
      </c>
      <c r="C25" s="25">
        <f t="shared" ref="C25:O25" si="4">SUM(C15:C24)</f>
        <v>7.8964738424297698</v>
      </c>
      <c r="D25" s="25">
        <f t="shared" si="4"/>
        <v>7.9404902203022214</v>
      </c>
      <c r="E25" s="25">
        <f t="shared" si="4"/>
        <v>7.8996040630191029</v>
      </c>
      <c r="F25" s="25">
        <f t="shared" si="4"/>
        <v>8.0987160972445711</v>
      </c>
      <c r="G25" s="25">
        <f t="shared" si="4"/>
        <v>8.1588060482727567</v>
      </c>
      <c r="H25" s="25">
        <f t="shared" si="4"/>
        <v>8.1356072576256224</v>
      </c>
      <c r="I25" s="25">
        <f t="shared" si="4"/>
        <v>8.3005008907138631</v>
      </c>
      <c r="J25" s="25">
        <f t="shared" si="4"/>
        <v>8.4230096900753733</v>
      </c>
      <c r="K25" s="25">
        <f t="shared" si="4"/>
        <v>8.2760644645637012</v>
      </c>
      <c r="L25" s="25">
        <f t="shared" si="4"/>
        <v>8.2843110833562452</v>
      </c>
      <c r="M25" s="25">
        <f t="shared" si="4"/>
        <v>7.7774355366582757</v>
      </c>
      <c r="N25" s="25">
        <f t="shared" si="4"/>
        <v>7.7017197487975579</v>
      </c>
      <c r="O25" s="25">
        <f t="shared" si="4"/>
        <v>96.892738943059058</v>
      </c>
    </row>
    <row r="28" spans="2:16" x14ac:dyDescent="0.25">
      <c r="B28" t="s">
        <v>134</v>
      </c>
      <c r="C28">
        <v>744</v>
      </c>
      <c r="D28">
        <v>678</v>
      </c>
      <c r="E28">
        <v>744</v>
      </c>
      <c r="F28">
        <v>720</v>
      </c>
      <c r="G28">
        <v>744</v>
      </c>
      <c r="H28">
        <v>720</v>
      </c>
      <c r="I28">
        <v>744</v>
      </c>
      <c r="J28">
        <v>744</v>
      </c>
      <c r="K28">
        <v>720</v>
      </c>
      <c r="L28">
        <v>744</v>
      </c>
      <c r="M28">
        <v>720</v>
      </c>
      <c r="N28">
        <v>744</v>
      </c>
      <c r="O28">
        <v>8766</v>
      </c>
    </row>
  </sheetData>
  <mergeCells count="1">
    <mergeCell ref="C3:O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W66"/>
  <sheetViews>
    <sheetView zoomScaleNormal="100" workbookViewId="0">
      <selection activeCell="C5" sqref="C5"/>
    </sheetView>
  </sheetViews>
  <sheetFormatPr defaultRowHeight="15" x14ac:dyDescent="0.25"/>
  <cols>
    <col min="1" max="1" width="9.28515625" customWidth="1"/>
    <col min="2" max="2" width="24" customWidth="1"/>
    <col min="3" max="4" width="14.42578125" customWidth="1"/>
    <col min="5" max="5" width="14.42578125" hidden="1" customWidth="1"/>
    <col min="6" max="6" width="15.85546875" customWidth="1"/>
    <col min="7" max="9" width="14.42578125" customWidth="1"/>
    <col min="10" max="10" width="14.42578125" hidden="1" customWidth="1"/>
    <col min="11" max="20" width="14.42578125" customWidth="1"/>
    <col min="21" max="22" width="14.42578125" hidden="1" customWidth="1"/>
    <col min="23" max="23" width="14.42578125" customWidth="1"/>
  </cols>
  <sheetData>
    <row r="2" spans="2:23" x14ac:dyDescent="0.25">
      <c r="C2" s="151" t="s">
        <v>119</v>
      </c>
      <c r="D2" s="151"/>
      <c r="E2" s="151"/>
      <c r="F2" s="151"/>
      <c r="G2" s="151"/>
      <c r="H2" s="151"/>
      <c r="I2" s="151"/>
      <c r="J2" s="151"/>
      <c r="K2" s="151"/>
      <c r="L2" s="151"/>
      <c r="M2" s="151"/>
      <c r="N2" s="151"/>
      <c r="O2" s="151"/>
      <c r="P2" s="151"/>
      <c r="Q2" s="151"/>
      <c r="R2" s="151"/>
      <c r="S2" s="151"/>
      <c r="T2" s="151"/>
      <c r="U2" s="151"/>
      <c r="V2" s="151"/>
      <c r="W2" s="151"/>
    </row>
    <row r="3" spans="2:23" ht="15.75" thickBot="1" x14ac:dyDescent="0.3"/>
    <row r="4" spans="2:23" x14ac:dyDescent="0.25">
      <c r="C4" s="146" t="s">
        <v>94</v>
      </c>
      <c r="D4" s="147"/>
      <c r="E4" s="147"/>
      <c r="F4" s="147"/>
      <c r="G4" s="147"/>
      <c r="H4" s="147"/>
      <c r="I4" s="147"/>
      <c r="J4" s="147"/>
      <c r="K4" s="148"/>
      <c r="L4" s="158" t="s">
        <v>122</v>
      </c>
      <c r="M4" s="159"/>
      <c r="N4" s="159"/>
      <c r="O4" s="159"/>
      <c r="P4" s="159"/>
      <c r="Q4" s="159"/>
      <c r="R4" s="159"/>
      <c r="S4" s="159"/>
      <c r="T4" s="159"/>
      <c r="U4" s="159"/>
      <c r="V4" s="159"/>
      <c r="W4" s="160"/>
    </row>
    <row r="5" spans="2:23" s="13" customFormat="1" ht="45.75" thickBot="1" x14ac:dyDescent="0.3">
      <c r="C5" s="46" t="s">
        <v>124</v>
      </c>
      <c r="D5" s="47" t="s">
        <v>125</v>
      </c>
      <c r="E5" s="47" t="s">
        <v>14</v>
      </c>
      <c r="F5" s="47" t="s">
        <v>126</v>
      </c>
      <c r="G5" s="47" t="s">
        <v>127</v>
      </c>
      <c r="H5" s="47" t="s">
        <v>128</v>
      </c>
      <c r="I5" s="47" t="s">
        <v>129</v>
      </c>
      <c r="J5" s="47" t="s">
        <v>92</v>
      </c>
      <c r="K5" s="48" t="s">
        <v>130</v>
      </c>
      <c r="L5" s="46" t="s">
        <v>112</v>
      </c>
      <c r="M5" s="47" t="s">
        <v>87</v>
      </c>
      <c r="N5" s="47" t="s">
        <v>30</v>
      </c>
      <c r="O5" s="47" t="s">
        <v>113</v>
      </c>
      <c r="P5" s="47" t="s">
        <v>71</v>
      </c>
      <c r="Q5" s="47" t="s">
        <v>88</v>
      </c>
      <c r="R5" s="47" t="s">
        <v>89</v>
      </c>
      <c r="S5" s="47" t="s">
        <v>74</v>
      </c>
      <c r="T5" s="47" t="s">
        <v>108</v>
      </c>
      <c r="U5" s="47" t="s">
        <v>123</v>
      </c>
      <c r="V5" s="47" t="s">
        <v>106</v>
      </c>
      <c r="W5" s="48" t="s">
        <v>75</v>
      </c>
    </row>
    <row r="6" spans="2:23" s="13" customFormat="1" ht="15.75" thickBot="1" x14ac:dyDescent="0.3">
      <c r="B6" s="13" t="s">
        <v>118</v>
      </c>
      <c r="C6" s="152" t="s">
        <v>131</v>
      </c>
      <c r="D6" s="153"/>
      <c r="E6" s="153"/>
      <c r="F6" s="153"/>
      <c r="G6" s="153"/>
      <c r="H6" s="153"/>
      <c r="I6" s="153"/>
      <c r="J6" s="153"/>
      <c r="K6" s="154"/>
      <c r="L6" s="152" t="s">
        <v>131</v>
      </c>
      <c r="M6" s="153"/>
      <c r="N6" s="153"/>
      <c r="O6" s="153"/>
      <c r="P6" s="153"/>
      <c r="Q6" s="153"/>
      <c r="R6" s="153"/>
      <c r="S6" s="153"/>
      <c r="T6" s="153"/>
      <c r="U6" s="153"/>
      <c r="V6" s="153"/>
      <c r="W6" s="154"/>
    </row>
    <row r="7" spans="2:23" x14ac:dyDescent="0.25">
      <c r="B7">
        <v>1</v>
      </c>
      <c r="C7" s="65">
        <f>'Load Shapes'!H9</f>
        <v>3.1288341747528066E-5</v>
      </c>
      <c r="D7" s="74">
        <f>'Load Shapes'!H42</f>
        <v>3.7629963636363632E-5</v>
      </c>
      <c r="E7" s="75">
        <v>7.8251652690731438E-5</v>
      </c>
      <c r="F7" s="74">
        <f>'Load Shapes'!H109</f>
        <v>7.8251652690731438E-5</v>
      </c>
      <c r="G7" s="74">
        <f>'Load Shapes'!H142</f>
        <v>1.2059663253035941E-4</v>
      </c>
      <c r="H7" s="74">
        <f>'Load Shapes'!H175</f>
        <v>0</v>
      </c>
      <c r="I7" s="76">
        <f>'Load Shapes'!H209</f>
        <v>0.17</v>
      </c>
      <c r="J7" s="75">
        <v>1.2059663253035941E-4</v>
      </c>
      <c r="K7" s="77">
        <f>'Load Shapes'!H274</f>
        <v>0.92838658245161298</v>
      </c>
      <c r="L7" s="70">
        <f>'Load Shapes'!H307</f>
        <v>612782.83971774194</v>
      </c>
      <c r="M7" s="71">
        <f>'Load Shapes'!H340</f>
        <v>32947.096522177417</v>
      </c>
      <c r="N7" s="71">
        <f>'Load Shapes'!H373</f>
        <v>14586.327526461693</v>
      </c>
      <c r="O7" s="71">
        <f>'Load Shapes'!H406</f>
        <v>948447.49395161285</v>
      </c>
      <c r="P7" s="71">
        <f>'Load Shapes'!H439</f>
        <v>149001.08568548388</v>
      </c>
      <c r="Q7" s="71">
        <f>'Load Shapes'!H472</f>
        <v>1000646.0403225806</v>
      </c>
      <c r="R7" s="71">
        <f>'Load Shapes'!H505</f>
        <v>52994.662676411288</v>
      </c>
      <c r="S7" s="71">
        <f>'Load Shapes'!H538</f>
        <v>591014.80947580643</v>
      </c>
      <c r="T7" s="72">
        <f>'Load Shapes'!H571</f>
        <v>24083.739163306451</v>
      </c>
      <c r="U7" s="73">
        <v>5.352860518306201E-2</v>
      </c>
      <c r="V7" s="73">
        <v>6.5334614753148709E-2</v>
      </c>
      <c r="W7" s="18">
        <f>'Load Shapes'!H669</f>
        <v>225476.734375</v>
      </c>
    </row>
    <row r="8" spans="2:23" x14ac:dyDescent="0.25">
      <c r="B8">
        <f>B7+1</f>
        <v>2</v>
      </c>
      <c r="C8" s="65">
        <f>'Load Shapes'!H10</f>
        <v>1.5615052462623772E-5</v>
      </c>
      <c r="D8" s="74">
        <f>'Load Shapes'!H43</f>
        <v>1.9931438636363633E-5</v>
      </c>
      <c r="E8" s="75">
        <v>7.8251652690731438E-5</v>
      </c>
      <c r="F8" s="74">
        <f>'Load Shapes'!H110</f>
        <v>5.4851098938614456E-5</v>
      </c>
      <c r="G8" s="74">
        <f>'Load Shapes'!H143</f>
        <v>1.1434528330039736E-4</v>
      </c>
      <c r="H8" s="74">
        <f>'Load Shapes'!H176</f>
        <v>0</v>
      </c>
      <c r="I8" s="76">
        <f>'Load Shapes'!H210</f>
        <v>0.12</v>
      </c>
      <c r="J8" s="75">
        <v>1.2059663253035941E-4</v>
      </c>
      <c r="K8" s="77">
        <f>'Load Shapes'!H275</f>
        <v>0.81566263277419349</v>
      </c>
      <c r="L8" s="70">
        <f>'Load Shapes'!H308</f>
        <v>549556.52923387091</v>
      </c>
      <c r="M8" s="71">
        <f>'Load Shapes'!H341</f>
        <v>32547.589591733871</v>
      </c>
      <c r="N8" s="71">
        <f>'Load Shapes'!H374</f>
        <v>14699.784526209678</v>
      </c>
      <c r="O8" s="71">
        <f>'Load Shapes'!H407</f>
        <v>939948.22379032255</v>
      </c>
      <c r="P8" s="71">
        <f>'Load Shapes'!H440</f>
        <v>148458.11794354839</v>
      </c>
      <c r="Q8" s="71">
        <f>'Load Shapes'!H473</f>
        <v>996249.65725806449</v>
      </c>
      <c r="R8" s="71">
        <f>'Load Shapes'!H506</f>
        <v>54872.721522177417</v>
      </c>
      <c r="S8" s="71">
        <f>'Load Shapes'!H539</f>
        <v>572787.95060483867</v>
      </c>
      <c r="T8" s="72">
        <f>'Load Shapes'!H572</f>
        <v>24669.509198588708</v>
      </c>
      <c r="U8" s="73">
        <v>5.352860518306201E-2</v>
      </c>
      <c r="V8" s="73">
        <v>6.5334614753148709E-2</v>
      </c>
      <c r="W8" s="18">
        <f>'Load Shapes'!H670</f>
        <v>221452.04737903227</v>
      </c>
    </row>
    <row r="9" spans="2:23" x14ac:dyDescent="0.25">
      <c r="B9">
        <f t="shared" ref="B9:B29" si="0">B8+1</f>
        <v>3</v>
      </c>
      <c r="C9" s="65">
        <f>'Load Shapes'!H11</f>
        <v>1.0397172095389345E-5</v>
      </c>
      <c r="D9" s="74">
        <f>'Load Shapes'!H44</f>
        <v>1.1139717045454543E-5</v>
      </c>
      <c r="E9" s="75">
        <v>7.8251652690731438E-5</v>
      </c>
      <c r="F9" s="74">
        <f>'Load Shapes'!H111</f>
        <v>4.0825015650451553E-5</v>
      </c>
      <c r="G9" s="74">
        <f>'Load Shapes'!H144</f>
        <v>1.0961368899861955E-4</v>
      </c>
      <c r="H9" s="74">
        <f>'Load Shapes'!H177</f>
        <v>0</v>
      </c>
      <c r="I9" s="76">
        <f>'Load Shapes'!H211</f>
        <v>0.11</v>
      </c>
      <c r="J9" s="75">
        <v>1.2059663253035941E-4</v>
      </c>
      <c r="K9" s="77">
        <f>'Load Shapes'!H276</f>
        <v>0.7503782688709677</v>
      </c>
      <c r="L9" s="70">
        <f>'Load Shapes'!H309</f>
        <v>512093.15826612903</v>
      </c>
      <c r="M9" s="71">
        <f>'Load Shapes'!H342</f>
        <v>33410.505355342742</v>
      </c>
      <c r="N9" s="71">
        <f>'Load Shapes'!H375</f>
        <v>15324.831905241936</v>
      </c>
      <c r="O9" s="71">
        <f>'Load Shapes'!H408</f>
        <v>981562.6673387097</v>
      </c>
      <c r="P9" s="71">
        <f>'Load Shapes'!H441</f>
        <v>159605.17489919355</v>
      </c>
      <c r="Q9" s="71">
        <f>'Load Shapes'!H474</f>
        <v>995480.36088709673</v>
      </c>
      <c r="R9" s="71">
        <f>'Load Shapes'!H507</f>
        <v>56724.476436491932</v>
      </c>
      <c r="S9" s="71">
        <f>'Load Shapes'!H540</f>
        <v>567309.04435483867</v>
      </c>
      <c r="T9" s="72">
        <f>'Load Shapes'!H573</f>
        <v>28623.178994455644</v>
      </c>
      <c r="U9" s="73">
        <v>5.352860518306201E-2</v>
      </c>
      <c r="V9" s="73">
        <v>6.5334614753148709E-2</v>
      </c>
      <c r="W9" s="18">
        <f>'Load Shapes'!H671</f>
        <v>233364.07610887097</v>
      </c>
    </row>
    <row r="10" spans="2:23" x14ac:dyDescent="0.25">
      <c r="B10">
        <f t="shared" si="0"/>
        <v>4</v>
      </c>
      <c r="C10" s="65">
        <f>'Load Shapes'!H12</f>
        <v>9.4184742992358679E-6</v>
      </c>
      <c r="D10" s="74">
        <f>'Load Shapes'!H45</f>
        <v>9.2157659090909076E-6</v>
      </c>
      <c r="E10" s="75">
        <v>7.8251652690731438E-5</v>
      </c>
      <c r="F10" s="74">
        <f>'Load Shapes'!H112</f>
        <v>3.5399555221582128E-5</v>
      </c>
      <c r="G10" s="74">
        <f>'Load Shapes'!H145</f>
        <v>1.0623359185989298E-4</v>
      </c>
      <c r="H10" s="74">
        <f>'Load Shapes'!H178</f>
        <v>0</v>
      </c>
      <c r="I10" s="76">
        <f>'Load Shapes'!H212</f>
        <v>0.1</v>
      </c>
      <c r="J10" s="75">
        <v>1.2059663253035941E-4</v>
      </c>
      <c r="K10" s="77">
        <f>'Load Shapes'!H277</f>
        <v>0.70994440767741918</v>
      </c>
      <c r="L10" s="70">
        <f>'Load Shapes'!H310</f>
        <v>520426.77217741933</v>
      </c>
      <c r="M10" s="71">
        <f>'Load Shapes'!H343</f>
        <v>37275.828881048386</v>
      </c>
      <c r="N10" s="71">
        <f>'Load Shapes'!H376</f>
        <v>16979.622542842742</v>
      </c>
      <c r="O10" s="71">
        <f>'Load Shapes'!H409</f>
        <v>1145065.7983870967</v>
      </c>
      <c r="P10" s="71">
        <f>'Load Shapes'!H442</f>
        <v>189733.46270161291</v>
      </c>
      <c r="Q10" s="71">
        <f>'Load Shapes'!H475</f>
        <v>1001417.7318548387</v>
      </c>
      <c r="R10" s="71">
        <f>'Load Shapes'!H508</f>
        <v>59542.036920362902</v>
      </c>
      <c r="S10" s="71">
        <f>'Load Shapes'!H541</f>
        <v>590743.99092741939</v>
      </c>
      <c r="T10" s="72">
        <f>'Load Shapes'!H574</f>
        <v>37957.229523689515</v>
      </c>
      <c r="U10" s="73">
        <v>5.352860518306201E-2</v>
      </c>
      <c r="V10" s="73">
        <v>6.5334614753148709E-2</v>
      </c>
      <c r="W10" s="18">
        <f>'Load Shapes'!H672</f>
        <v>266327.45463709679</v>
      </c>
    </row>
    <row r="11" spans="2:23" x14ac:dyDescent="0.25">
      <c r="B11">
        <f t="shared" si="0"/>
        <v>5</v>
      </c>
      <c r="C11" s="65">
        <f>'Load Shapes'!H13</f>
        <v>9.9851534300278347E-6</v>
      </c>
      <c r="D11" s="74">
        <f>'Load Shapes'!H46</f>
        <v>1.4153312499999998E-5</v>
      </c>
      <c r="E11" s="75">
        <v>7.8251652690731438E-5</v>
      </c>
      <c r="F11" s="74">
        <f>'Load Shapes'!H113</f>
        <v>3.2612057495933997E-5</v>
      </c>
      <c r="G11" s="74">
        <f>'Load Shapes'!H146</f>
        <v>1.0423639607039698E-4</v>
      </c>
      <c r="H11" s="74">
        <f>'Load Shapes'!H179</f>
        <v>0</v>
      </c>
      <c r="I11" s="76">
        <f>'Load Shapes'!H213</f>
        <v>0.1</v>
      </c>
      <c r="J11" s="75">
        <v>1.2059663253035941E-4</v>
      </c>
      <c r="K11" s="77">
        <f>'Load Shapes'!H278</f>
        <v>0.70810324477419362</v>
      </c>
      <c r="L11" s="70">
        <f>'Load Shapes'!H311</f>
        <v>587629.28629032255</v>
      </c>
      <c r="M11" s="71">
        <f>'Load Shapes'!H344</f>
        <v>44816.755292338712</v>
      </c>
      <c r="N11" s="71">
        <f>'Load Shapes'!H377</f>
        <v>19450.998645413307</v>
      </c>
      <c r="O11" s="71">
        <f>'Load Shapes'!H410</f>
        <v>1469570.2741935484</v>
      </c>
      <c r="P11" s="71">
        <f>'Load Shapes'!H443</f>
        <v>249299.65776209679</v>
      </c>
      <c r="Q11" s="71">
        <f>'Load Shapes'!H476</f>
        <v>1046462.0907258064</v>
      </c>
      <c r="R11" s="71">
        <f>'Load Shapes'!H509</f>
        <v>65771.651839717742</v>
      </c>
      <c r="S11" s="71">
        <f>'Load Shapes'!H542</f>
        <v>632616.47177419357</v>
      </c>
      <c r="T11" s="72">
        <f>'Load Shapes'!H575</f>
        <v>54993.844380040326</v>
      </c>
      <c r="U11" s="73">
        <v>5.352860518306201E-2</v>
      </c>
      <c r="V11" s="73">
        <v>6.5334614753148709E-2</v>
      </c>
      <c r="W11" s="18">
        <f>'Load Shapes'!H673</f>
        <v>324290.20967741933</v>
      </c>
    </row>
    <row r="12" spans="2:23" x14ac:dyDescent="0.25">
      <c r="B12">
        <f t="shared" si="0"/>
        <v>6</v>
      </c>
      <c r="C12" s="65">
        <f>'Load Shapes'!H14</f>
        <v>1.0058066616977647E-5</v>
      </c>
      <c r="D12" s="74">
        <f>'Load Shapes'!H47</f>
        <v>2.5485429545454545E-5</v>
      </c>
      <c r="E12" s="75">
        <v>7.8251652690731438E-5</v>
      </c>
      <c r="F12" s="74">
        <f>'Load Shapes'!H114</f>
        <v>3.9378246808628827E-5</v>
      </c>
      <c r="G12" s="74">
        <f>'Load Shapes'!H147</f>
        <v>1.0372725158224309E-4</v>
      </c>
      <c r="H12" s="74">
        <f>'Load Shapes'!H180</f>
        <v>0</v>
      </c>
      <c r="I12" s="76">
        <f>'Load Shapes'!H214</f>
        <v>0.18</v>
      </c>
      <c r="J12" s="75">
        <v>1.2059663253035941E-4</v>
      </c>
      <c r="K12" s="77">
        <f>'Load Shapes'!H279</f>
        <v>0.75429070932258069</v>
      </c>
      <c r="L12" s="70">
        <f>'Load Shapes'!H312</f>
        <v>789599.89213709673</v>
      </c>
      <c r="M12" s="71">
        <f>'Load Shapes'!H345</f>
        <v>56621.875756048386</v>
      </c>
      <c r="N12" s="71">
        <f>'Load Shapes'!H378</f>
        <v>21860.326392389114</v>
      </c>
      <c r="O12" s="71">
        <f>'Load Shapes'!H411</f>
        <v>1980633.625</v>
      </c>
      <c r="P12" s="71">
        <f>'Load Shapes'!H444</f>
        <v>317342.30745967739</v>
      </c>
      <c r="Q12" s="71">
        <f>'Load Shapes'!H477</f>
        <v>1057679.2338709678</v>
      </c>
      <c r="R12" s="71">
        <f>'Load Shapes'!H510</f>
        <v>82636.110131048394</v>
      </c>
      <c r="S12" s="71">
        <f>'Load Shapes'!H543</f>
        <v>781415.78225806449</v>
      </c>
      <c r="T12" s="72">
        <f>'Load Shapes'!H576</f>
        <v>77524.944808467742</v>
      </c>
      <c r="U12" s="73">
        <v>5.352860518306201E-2</v>
      </c>
      <c r="V12" s="73">
        <v>6.5334614753148709E-2</v>
      </c>
      <c r="W12" s="18">
        <f>'Load Shapes'!H674</f>
        <v>410540.49495967739</v>
      </c>
    </row>
    <row r="13" spans="2:23" x14ac:dyDescent="0.25">
      <c r="B13">
        <f t="shared" si="0"/>
        <v>7</v>
      </c>
      <c r="C13" s="65">
        <f>'Load Shapes'!H15</f>
        <v>9.9512693367339833E-6</v>
      </c>
      <c r="D13" s="74">
        <f>'Load Shapes'!H48</f>
        <v>5.1299274999999997E-5</v>
      </c>
      <c r="E13" s="75">
        <v>7.8251652690731438E-5</v>
      </c>
      <c r="F13" s="74">
        <f>'Load Shapes'!H115</f>
        <v>5.3463020479476851E-5</v>
      </c>
      <c r="G13" s="74">
        <f>'Load Shapes'!H148</f>
        <v>1.0515103892988423E-4</v>
      </c>
      <c r="H13" s="74">
        <f>'Load Shapes'!H181</f>
        <v>0</v>
      </c>
      <c r="I13" s="76">
        <f>'Load Shapes'!H215</f>
        <v>0.38</v>
      </c>
      <c r="J13" s="75">
        <v>1.2059663253035941E-4</v>
      </c>
      <c r="K13" s="77">
        <f>'Load Shapes'!H280</f>
        <v>0.85408345516129069</v>
      </c>
      <c r="L13" s="70">
        <f>'Load Shapes'!H313</f>
        <v>1229339.4596774194</v>
      </c>
      <c r="M13" s="71">
        <f>'Load Shapes'!H346</f>
        <v>69414.297883064515</v>
      </c>
      <c r="N13" s="71">
        <f>'Load Shapes'!H379</f>
        <v>25403.322580645163</v>
      </c>
      <c r="O13" s="71">
        <f>'Load Shapes'!H412</f>
        <v>2524875.625</v>
      </c>
      <c r="P13" s="71">
        <f>'Load Shapes'!H445</f>
        <v>402732.60786290321</v>
      </c>
      <c r="Q13" s="71">
        <f>'Load Shapes'!H478</f>
        <v>1075961.9193548388</v>
      </c>
      <c r="R13" s="71">
        <f>'Load Shapes'!H511</f>
        <v>92179.180443548394</v>
      </c>
      <c r="S13" s="71">
        <f>'Load Shapes'!H544</f>
        <v>989995.87298387091</v>
      </c>
      <c r="T13" s="72">
        <f>'Load Shapes'!H577</f>
        <v>101665.41242439517</v>
      </c>
      <c r="U13" s="73">
        <v>5.352860518306201E-2</v>
      </c>
      <c r="V13" s="73">
        <v>6.5334614753148709E-2</v>
      </c>
      <c r="W13" s="18">
        <f>'Load Shapes'!H675</f>
        <v>511623.34778225806</v>
      </c>
    </row>
    <row r="14" spans="2:23" x14ac:dyDescent="0.25">
      <c r="B14">
        <f t="shared" si="0"/>
        <v>8</v>
      </c>
      <c r="C14" s="65">
        <f>'Load Shapes'!H16</f>
        <v>1.5166581976514962E-5</v>
      </c>
      <c r="D14" s="74">
        <f>'Load Shapes'!H49</f>
        <v>1.0768895454545455E-4</v>
      </c>
      <c r="E14" s="75">
        <v>7.8251652690731438E-5</v>
      </c>
      <c r="F14" s="74">
        <f>'Load Shapes'!H116</f>
        <v>7.1053135437490567E-5</v>
      </c>
      <c r="G14" s="74">
        <f>'Load Shapes'!H149</f>
        <v>1.0902856277001889E-4</v>
      </c>
      <c r="H14" s="74">
        <f>'Load Shapes'!H182</f>
        <v>0</v>
      </c>
      <c r="I14" s="76">
        <f>'Load Shapes'!H216</f>
        <v>0.64</v>
      </c>
      <c r="J14" s="75">
        <v>1.2059663253035941E-4</v>
      </c>
      <c r="K14" s="77">
        <f>'Load Shapes'!H281</f>
        <v>0.9834854612258066</v>
      </c>
      <c r="L14" s="70">
        <f>'Load Shapes'!H314</f>
        <v>1749120.9939516129</v>
      </c>
      <c r="M14" s="71">
        <f>'Load Shapes'!H347</f>
        <v>81293.134450604834</v>
      </c>
      <c r="N14" s="71">
        <f>'Load Shapes'!H380</f>
        <v>28013.020413306451</v>
      </c>
      <c r="O14" s="71">
        <f>'Load Shapes'!H413</f>
        <v>2951281.5403225808</v>
      </c>
      <c r="P14" s="71">
        <f>'Load Shapes'!H446</f>
        <v>456903.64415322582</v>
      </c>
      <c r="Q14" s="71">
        <f>'Load Shapes'!H479</f>
        <v>1094971.0927419355</v>
      </c>
      <c r="R14" s="71">
        <f>'Load Shapes'!H512</f>
        <v>88420.23639112903</v>
      </c>
      <c r="S14" s="71">
        <f>'Load Shapes'!H545</f>
        <v>1129283.6088709678</v>
      </c>
      <c r="T14" s="72">
        <f>'Load Shapes'!H578</f>
        <v>116633.36769153226</v>
      </c>
      <c r="U14" s="73">
        <v>5.352860518306201E-2</v>
      </c>
      <c r="V14" s="73">
        <v>6.5334614753148709E-2</v>
      </c>
      <c r="W14" s="18">
        <f>'Load Shapes'!H676</f>
        <v>581143.74193548388</v>
      </c>
    </row>
    <row r="15" spans="2:23" x14ac:dyDescent="0.25">
      <c r="B15">
        <f t="shared" si="0"/>
        <v>9</v>
      </c>
      <c r="C15" s="65">
        <f>'Load Shapes'!H17</f>
        <v>2.3994353052358955E-5</v>
      </c>
      <c r="D15" s="74">
        <f>'Load Shapes'!H50</f>
        <v>1.7662756818181817E-4</v>
      </c>
      <c r="E15" s="75">
        <v>7.8251652690731438E-5</v>
      </c>
      <c r="F15" s="74">
        <f>'Load Shapes'!H117</f>
        <v>8.9457334002916451E-5</v>
      </c>
      <c r="G15" s="74">
        <f>'Load Shapes'!H150</f>
        <v>1.1578138682418899E-4</v>
      </c>
      <c r="H15" s="74">
        <f>'Load Shapes'!H183</f>
        <v>0</v>
      </c>
      <c r="I15" s="76">
        <f>'Load Shapes'!H217</f>
        <v>0.68</v>
      </c>
      <c r="J15" s="75">
        <v>1.2059663253035941E-4</v>
      </c>
      <c r="K15" s="77">
        <f>'Load Shapes'!H282</f>
        <v>1.0752277807741932</v>
      </c>
      <c r="L15" s="70">
        <f>'Load Shapes'!H315</f>
        <v>2268892.3629032257</v>
      </c>
      <c r="M15" s="71">
        <f>'Load Shapes'!H348</f>
        <v>87482.742313508061</v>
      </c>
      <c r="N15" s="71">
        <f>'Load Shapes'!H381</f>
        <v>30041.470325100807</v>
      </c>
      <c r="O15" s="71">
        <f>'Load Shapes'!H414</f>
        <v>3147147.935483871</v>
      </c>
      <c r="P15" s="71">
        <f>'Load Shapes'!H447</f>
        <v>482019.24899193546</v>
      </c>
      <c r="Q15" s="71">
        <f>'Load Shapes'!H480</f>
        <v>1153028.935483871</v>
      </c>
      <c r="R15" s="71">
        <f>'Load Shapes'!H513</f>
        <v>82462.578755040318</v>
      </c>
      <c r="S15" s="71">
        <f>'Load Shapes'!H546</f>
        <v>1199334.6290322582</v>
      </c>
      <c r="T15" s="72">
        <f>'Load Shapes'!H579</f>
        <v>123292.9996219758</v>
      </c>
      <c r="U15" s="73">
        <v>5.352860518306201E-2</v>
      </c>
      <c r="V15" s="73">
        <v>6.5334614753148709E-2</v>
      </c>
      <c r="W15" s="18">
        <f>'Load Shapes'!H677</f>
        <v>621032.80342741939</v>
      </c>
    </row>
    <row r="16" spans="2:23" x14ac:dyDescent="0.25">
      <c r="B16">
        <f t="shared" si="0"/>
        <v>10</v>
      </c>
      <c r="C16" s="65">
        <f>'Load Shapes'!H18</f>
        <v>3.8079297225475527E-5</v>
      </c>
      <c r="D16" s="74">
        <f>'Load Shapes'!H51</f>
        <v>2.1328309090909098E-4</v>
      </c>
      <c r="E16" s="75">
        <v>7.8251652690731438E-5</v>
      </c>
      <c r="F16" s="74">
        <f>'Load Shapes'!H118</f>
        <v>1.0487705933667965E-4</v>
      </c>
      <c r="G16" s="74">
        <f>'Load Shapes'!H151</f>
        <v>1.2512617803743669E-4</v>
      </c>
      <c r="H16" s="74">
        <f>'Load Shapes'!H184</f>
        <v>0</v>
      </c>
      <c r="I16" s="76">
        <f>'Load Shapes'!H218</f>
        <v>0.67</v>
      </c>
      <c r="J16" s="75">
        <v>1.2059663253035941E-4</v>
      </c>
      <c r="K16" s="77">
        <f>'Load Shapes'!H283</f>
        <v>1.1480424904838711</v>
      </c>
      <c r="L16" s="70">
        <f>'Load Shapes'!H316</f>
        <v>2784149.6774193547</v>
      </c>
      <c r="M16" s="71">
        <f>'Load Shapes'!H349</f>
        <v>91321.113533266136</v>
      </c>
      <c r="N16" s="71">
        <f>'Load Shapes'!H382</f>
        <v>30912.380733366936</v>
      </c>
      <c r="O16" s="71">
        <f>'Load Shapes'!H415</f>
        <v>3208586.2701612902</v>
      </c>
      <c r="P16" s="71">
        <f>'Load Shapes'!H448</f>
        <v>493615.57661290321</v>
      </c>
      <c r="Q16" s="71">
        <f>'Load Shapes'!H481</f>
        <v>1168938.2096774194</v>
      </c>
      <c r="R16" s="71">
        <f>'Load Shapes'!H514</f>
        <v>74235.895791330651</v>
      </c>
      <c r="S16" s="71">
        <f>'Load Shapes'!H547</f>
        <v>1264459.3568548388</v>
      </c>
      <c r="T16" s="72">
        <f>'Load Shapes'!H580</f>
        <v>125622.00113407258</v>
      </c>
      <c r="U16" s="73">
        <v>5.352860518306201E-2</v>
      </c>
      <c r="V16" s="73">
        <v>6.5334614753148709E-2</v>
      </c>
      <c r="W16" s="18">
        <f>'Load Shapes'!H678</f>
        <v>635142.95564516133</v>
      </c>
    </row>
    <row r="17" spans="2:23" x14ac:dyDescent="0.25">
      <c r="B17">
        <f t="shared" si="0"/>
        <v>11</v>
      </c>
      <c r="C17" s="65">
        <f>'Load Shapes'!H19</f>
        <v>8.2040973955861999E-5</v>
      </c>
      <c r="D17" s="74">
        <f>'Load Shapes'!H52</f>
        <v>2.1069256818181817E-4</v>
      </c>
      <c r="E17" s="75">
        <v>7.8251652690731438E-5</v>
      </c>
      <c r="F17" s="74">
        <f>'Load Shapes'!H119</f>
        <v>1.1538564690123793E-4</v>
      </c>
      <c r="G17" s="74">
        <f>'Load Shapes'!H152</f>
        <v>1.3639957342453457E-4</v>
      </c>
      <c r="H17" s="74">
        <f>'Load Shapes'!H185</f>
        <v>0</v>
      </c>
      <c r="I17" s="76">
        <f>'Load Shapes'!H219</f>
        <v>0.62</v>
      </c>
      <c r="J17" s="75">
        <v>1.2059663253035941E-4</v>
      </c>
      <c r="K17" s="77">
        <f>'Load Shapes'!H284</f>
        <v>1.2245083954838711</v>
      </c>
      <c r="L17" s="70">
        <f>'Load Shapes'!H317</f>
        <v>3180602.6572580645</v>
      </c>
      <c r="M17" s="71">
        <f>'Load Shapes'!H350</f>
        <v>94061.385458669349</v>
      </c>
      <c r="N17" s="71">
        <f>'Load Shapes'!H383</f>
        <v>31081.628402217742</v>
      </c>
      <c r="O17" s="71">
        <f>'Load Shapes'!H416</f>
        <v>3202163.8588709678</v>
      </c>
      <c r="P17" s="71">
        <f>'Load Shapes'!H449</f>
        <v>497128.62802419357</v>
      </c>
      <c r="Q17" s="71">
        <f>'Load Shapes'!H482</f>
        <v>1179014.8548387096</v>
      </c>
      <c r="R17" s="71">
        <f>'Load Shapes'!H515</f>
        <v>67942.991557459682</v>
      </c>
      <c r="S17" s="71">
        <f>'Load Shapes'!H548</f>
        <v>1289356.0241935484</v>
      </c>
      <c r="T17" s="72">
        <f>'Load Shapes'!H581</f>
        <v>125813.50970262097</v>
      </c>
      <c r="U17" s="73">
        <v>5.352860518306201E-2</v>
      </c>
      <c r="V17" s="73">
        <v>6.5334614753148709E-2</v>
      </c>
      <c r="W17" s="18">
        <f>'Load Shapes'!H679</f>
        <v>642785.3014112903</v>
      </c>
    </row>
    <row r="18" spans="2:23" x14ac:dyDescent="0.25">
      <c r="B18">
        <f t="shared" si="0"/>
        <v>12</v>
      </c>
      <c r="C18" s="65">
        <f>'Load Shapes'!H20</f>
        <v>1.6640716625719105E-4</v>
      </c>
      <c r="D18" s="74">
        <f>'Load Shapes'!H53</f>
        <v>1.9279522727272725E-4</v>
      </c>
      <c r="E18" s="75">
        <v>7.8251652690731438E-5</v>
      </c>
      <c r="F18" s="74">
        <f>'Load Shapes'!H120</f>
        <v>1.1948211015923967E-4</v>
      </c>
      <c r="G18" s="74">
        <f>'Load Shapes'!H153</f>
        <v>1.484341280126596E-4</v>
      </c>
      <c r="H18" s="74">
        <f>'Load Shapes'!H186</f>
        <v>0</v>
      </c>
      <c r="I18" s="76">
        <f>'Load Shapes'!H220</f>
        <v>0.56000000000000005</v>
      </c>
      <c r="J18" s="75">
        <v>1.2059663253035941E-4</v>
      </c>
      <c r="K18" s="77">
        <f>'Load Shapes'!H285</f>
        <v>1.3032665827741932</v>
      </c>
      <c r="L18" s="70">
        <f>'Load Shapes'!H318</f>
        <v>3485050.0443548388</v>
      </c>
      <c r="M18" s="71">
        <f>'Load Shapes'!H351</f>
        <v>94196.106098790318</v>
      </c>
      <c r="N18" s="71">
        <f>'Load Shapes'!H384</f>
        <v>31075.844506048386</v>
      </c>
      <c r="O18" s="71">
        <f>'Load Shapes'!H417</f>
        <v>3194565.7379032257</v>
      </c>
      <c r="P18" s="71">
        <f>'Load Shapes'!H450</f>
        <v>495339.23084677418</v>
      </c>
      <c r="Q18" s="71">
        <f>'Load Shapes'!H483</f>
        <v>1221425.25</v>
      </c>
      <c r="R18" s="71">
        <f>'Load Shapes'!H516</f>
        <v>63285.479586693546</v>
      </c>
      <c r="S18" s="71">
        <f>'Load Shapes'!H549</f>
        <v>1302173.0060483871</v>
      </c>
      <c r="T18" s="72">
        <f>'Load Shapes'!H582</f>
        <v>125568.80141129032</v>
      </c>
      <c r="U18" s="73">
        <v>5.352860518306201E-2</v>
      </c>
      <c r="V18" s="73">
        <v>6.5334614753148709E-2</v>
      </c>
      <c r="W18" s="18">
        <f>'Load Shapes'!H680</f>
        <v>640957.5735887097</v>
      </c>
    </row>
    <row r="19" spans="2:23" x14ac:dyDescent="0.25">
      <c r="B19">
        <f t="shared" si="0"/>
        <v>13</v>
      </c>
      <c r="C19" s="65">
        <f>'Load Shapes'!H21</f>
        <v>2.8343079267513223E-4</v>
      </c>
      <c r="D19" s="74">
        <f>'Load Shapes'!H54</f>
        <v>1.7895331818181817E-4</v>
      </c>
      <c r="E19" s="75">
        <v>7.8251652690731438E-5</v>
      </c>
      <c r="F19" s="74">
        <f>'Load Shapes'!H121</f>
        <v>1.22482674155672E-4</v>
      </c>
      <c r="G19" s="74">
        <f>'Load Shapes'!H154</f>
        <v>1.5992864489461814E-4</v>
      </c>
      <c r="H19" s="74">
        <f>'Load Shapes'!H187</f>
        <v>0</v>
      </c>
      <c r="I19" s="76">
        <f>'Load Shapes'!H221</f>
        <v>0.48</v>
      </c>
      <c r="J19" s="75">
        <v>1.2059663253035941E-4</v>
      </c>
      <c r="K19" s="77">
        <f>'Load Shapes'!H286</f>
        <v>1.3810914988387097</v>
      </c>
      <c r="L19" s="70">
        <f>'Load Shapes'!H319</f>
        <v>3733522.1774193547</v>
      </c>
      <c r="M19" s="71">
        <f>'Load Shapes'!H352</f>
        <v>91668.221018145166</v>
      </c>
      <c r="N19" s="71">
        <f>'Load Shapes'!H385</f>
        <v>31034.670488911292</v>
      </c>
      <c r="O19" s="71">
        <f>'Load Shapes'!H418</f>
        <v>3170563.1008064514</v>
      </c>
      <c r="P19" s="71">
        <f>'Load Shapes'!H451</f>
        <v>489559.92439516127</v>
      </c>
      <c r="Q19" s="71">
        <f>'Load Shapes'!H484</f>
        <v>1225825.3427419355</v>
      </c>
      <c r="R19" s="71">
        <f>'Load Shapes'!H517</f>
        <v>58474.522177419356</v>
      </c>
      <c r="S19" s="71">
        <f>'Load Shapes'!H550</f>
        <v>1306580.1572580645</v>
      </c>
      <c r="T19" s="72">
        <f>'Load Shapes'!H583</f>
        <v>124510.50012600806</v>
      </c>
      <c r="U19" s="73">
        <v>5.352860518306201E-2</v>
      </c>
      <c r="V19" s="73">
        <v>6.5334614753148709E-2</v>
      </c>
      <c r="W19" s="18">
        <f>'Load Shapes'!H681</f>
        <v>635261.9798387097</v>
      </c>
    </row>
    <row r="20" spans="2:23" x14ac:dyDescent="0.25">
      <c r="B20">
        <f t="shared" si="0"/>
        <v>14</v>
      </c>
      <c r="C20" s="65">
        <f>'Load Shapes'!H22</f>
        <v>4.3690625802219013E-4</v>
      </c>
      <c r="D20" s="74">
        <f>'Load Shapes'!H55</f>
        <v>1.6867572727272733E-4</v>
      </c>
      <c r="E20" s="75">
        <v>7.8251652690731438E-5</v>
      </c>
      <c r="F20" s="74">
        <f>'Load Shapes'!H122</f>
        <v>1.2675727217958382E-4</v>
      </c>
      <c r="G20" s="74">
        <f>'Load Shapes'!H155</f>
        <v>1.6966037953257594E-4</v>
      </c>
      <c r="H20" s="74">
        <f>'Load Shapes'!H188</f>
        <v>0</v>
      </c>
      <c r="I20" s="76">
        <f>'Load Shapes'!H222</f>
        <v>0.43</v>
      </c>
      <c r="J20" s="75">
        <v>1.2059663253035941E-4</v>
      </c>
      <c r="K20" s="77">
        <f>'Load Shapes'!H287</f>
        <v>1.4528273850967739</v>
      </c>
      <c r="L20" s="70">
        <f>'Load Shapes'!H320</f>
        <v>3911990.1451612902</v>
      </c>
      <c r="M20" s="71">
        <f>'Load Shapes'!H353</f>
        <v>89884.220514112909</v>
      </c>
      <c r="N20" s="71">
        <f>'Load Shapes'!H386</f>
        <v>30677.711063508064</v>
      </c>
      <c r="O20" s="71">
        <f>'Load Shapes'!H419</f>
        <v>3135023.0725806453</v>
      </c>
      <c r="P20" s="71">
        <f>'Load Shapes'!H452</f>
        <v>476853.99294354836</v>
      </c>
      <c r="Q20" s="71">
        <f>'Load Shapes'!H485</f>
        <v>1263089.2459677418</v>
      </c>
      <c r="R20" s="71">
        <f>'Load Shapes'!H518</f>
        <v>55479.421496975803</v>
      </c>
      <c r="S20" s="71">
        <f>'Load Shapes'!H551</f>
        <v>1315664.0504032257</v>
      </c>
      <c r="T20" s="72">
        <f>'Load Shapes'!H584</f>
        <v>120843.78893649194</v>
      </c>
      <c r="U20" s="73">
        <v>5.352860518306201E-2</v>
      </c>
      <c r="V20" s="73">
        <v>6.5334614753148709E-2</v>
      </c>
      <c r="W20" s="18">
        <f>'Load Shapes'!H682</f>
        <v>625423.16834677418</v>
      </c>
    </row>
    <row r="21" spans="2:23" x14ac:dyDescent="0.25">
      <c r="B21">
        <f>B20+1</f>
        <v>15</v>
      </c>
      <c r="C21" s="65">
        <f>'Load Shapes'!H23</f>
        <v>6.1052890660538857E-4</v>
      </c>
      <c r="D21" s="74">
        <f>'Load Shapes'!H56</f>
        <v>1.5359475227272727E-4</v>
      </c>
      <c r="E21" s="75">
        <v>7.8251652690731438E-5</v>
      </c>
      <c r="F21" s="74">
        <f>'Load Shapes'!H123</f>
        <v>1.3417002387494946E-4</v>
      </c>
      <c r="G21" s="74">
        <f>'Load Shapes'!H156</f>
        <v>1.7667451981496937E-4</v>
      </c>
      <c r="H21" s="74">
        <f>'Load Shapes'!H189</f>
        <v>0</v>
      </c>
      <c r="I21" s="76">
        <f>'Load Shapes'!H223</f>
        <v>0.37</v>
      </c>
      <c r="J21" s="75">
        <v>1.2059663253035941E-4</v>
      </c>
      <c r="K21" s="77">
        <f>'Load Shapes'!H288</f>
        <v>1.5394868757741935</v>
      </c>
      <c r="L21" s="70">
        <f>'Load Shapes'!H321</f>
        <v>3975745.0806451612</v>
      </c>
      <c r="M21" s="71">
        <f>'Load Shapes'!H354</f>
        <v>86947.088583669349</v>
      </c>
      <c r="N21" s="71">
        <f>'Load Shapes'!H387</f>
        <v>29954.154170866936</v>
      </c>
      <c r="O21" s="71">
        <f>'Load Shapes'!H420</f>
        <v>3053035.2862903224</v>
      </c>
      <c r="P21" s="71">
        <f>'Load Shapes'!H453</f>
        <v>452964.90423387097</v>
      </c>
      <c r="Q21" s="71">
        <f>'Load Shapes'!H486</f>
        <v>1259840.5322580645</v>
      </c>
      <c r="R21" s="71">
        <f>'Load Shapes'!H519</f>
        <v>54351.373487903227</v>
      </c>
      <c r="S21" s="71">
        <f>'Load Shapes'!H552</f>
        <v>1304869.1391129033</v>
      </c>
      <c r="T21" s="72">
        <f>'Load Shapes'!H585</f>
        <v>112080.83883568548</v>
      </c>
      <c r="U21" s="73">
        <v>5.352860518306201E-2</v>
      </c>
      <c r="V21" s="73">
        <v>6.5334614753148709E-2</v>
      </c>
      <c r="W21" s="18">
        <f>'Load Shapes'!H683</f>
        <v>606125.84677419357</v>
      </c>
    </row>
    <row r="22" spans="2:23" x14ac:dyDescent="0.25">
      <c r="B22">
        <f t="shared" si="0"/>
        <v>16</v>
      </c>
      <c r="C22" s="65">
        <f>'Load Shapes'!H24</f>
        <v>7.653910084136743E-4</v>
      </c>
      <c r="D22" s="74">
        <f>'Load Shapes'!H57</f>
        <v>1.455407068181818E-4</v>
      </c>
      <c r="E22" s="75">
        <v>7.8251652690731438E-5</v>
      </c>
      <c r="F22" s="74">
        <f>'Load Shapes'!H124</f>
        <v>1.3651418466788432E-4</v>
      </c>
      <c r="G22" s="74">
        <f>'Load Shapes'!H157</f>
        <v>1.8059349719255923E-4</v>
      </c>
      <c r="H22" s="74">
        <f>'Load Shapes'!H190</f>
        <v>0</v>
      </c>
      <c r="I22" s="76">
        <f>'Load Shapes'!H224</f>
        <v>0.36</v>
      </c>
      <c r="J22" s="75">
        <v>1.2059663253035941E-4</v>
      </c>
      <c r="K22" s="77">
        <f>'Load Shapes'!H289</f>
        <v>1.6689971099032259</v>
      </c>
      <c r="L22" s="70">
        <f>'Load Shapes'!H322</f>
        <v>3897811.3548387098</v>
      </c>
      <c r="M22" s="71">
        <f>'Load Shapes'!H355</f>
        <v>81790.529737903227</v>
      </c>
      <c r="N22" s="71">
        <f>'Load Shapes'!H388</f>
        <v>27732.568233366936</v>
      </c>
      <c r="O22" s="71">
        <f>'Load Shapes'!H421</f>
        <v>2894942.1088709678</v>
      </c>
      <c r="P22" s="71">
        <f>'Load Shapes'!H454</f>
        <v>411273.66532258067</v>
      </c>
      <c r="Q22" s="71">
        <f>'Load Shapes'!H487</f>
        <v>1211837.1532258065</v>
      </c>
      <c r="R22" s="71">
        <f>'Load Shapes'!H520</f>
        <v>51889.571698588712</v>
      </c>
      <c r="S22" s="71">
        <f>'Load Shapes'!H553</f>
        <v>1283186.6693548388</v>
      </c>
      <c r="T22" s="72">
        <f>'Load Shapes'!H586</f>
        <v>95130.158014112909</v>
      </c>
      <c r="U22" s="73">
        <v>5.352860518306201E-2</v>
      </c>
      <c r="V22" s="73">
        <v>6.5334614753148709E-2</v>
      </c>
      <c r="W22" s="18">
        <f>'Load Shapes'!H684</f>
        <v>571310.72580645164</v>
      </c>
    </row>
    <row r="23" spans="2:23" x14ac:dyDescent="0.25">
      <c r="B23">
        <f t="shared" si="0"/>
        <v>17</v>
      </c>
      <c r="C23" s="65">
        <f>'Load Shapes'!H25</f>
        <v>8.8635228965420229E-4</v>
      </c>
      <c r="D23" s="74">
        <f>'Load Shapes'!H58</f>
        <v>1.4856475000000002E-4</v>
      </c>
      <c r="E23" s="75">
        <v>7.8251652690731438E-5</v>
      </c>
      <c r="F23" s="74">
        <f>'Load Shapes'!H125</f>
        <v>1.3578573665602568E-4</v>
      </c>
      <c r="G23" s="74">
        <f>'Load Shapes'!H158</f>
        <v>1.8138747379629913E-4</v>
      </c>
      <c r="H23" s="74">
        <f>'Load Shapes'!H191</f>
        <v>0</v>
      </c>
      <c r="I23" s="76">
        <f>'Load Shapes'!H225</f>
        <v>0.38</v>
      </c>
      <c r="J23" s="75">
        <v>1.2059663253035941E-4</v>
      </c>
      <c r="K23" s="77">
        <f>'Load Shapes'!H290</f>
        <v>1.7912677053225807</v>
      </c>
      <c r="L23" s="70">
        <f>'Load Shapes'!H323</f>
        <v>3512534.2540322579</v>
      </c>
      <c r="M23" s="71">
        <f>'Load Shapes'!H356</f>
        <v>74849.028855846773</v>
      </c>
      <c r="N23" s="71">
        <f>'Load Shapes'!H389</f>
        <v>25812.763797883064</v>
      </c>
      <c r="O23" s="71">
        <f>'Load Shapes'!H422</f>
        <v>2651732.3387096776</v>
      </c>
      <c r="P23" s="71">
        <f>'Load Shapes'!H455</f>
        <v>363573.78125</v>
      </c>
      <c r="Q23" s="71">
        <f>'Load Shapes'!H488</f>
        <v>1202068.8185483871</v>
      </c>
      <c r="R23" s="71">
        <f>'Load Shapes'!H521</f>
        <v>55374.01171875</v>
      </c>
      <c r="S23" s="71">
        <f>'Load Shapes'!H554</f>
        <v>1221460.5241935484</v>
      </c>
      <c r="T23" s="72">
        <f>'Load Shapes'!H587</f>
        <v>75765.349420362909</v>
      </c>
      <c r="U23" s="73">
        <v>5.352860518306201E-2</v>
      </c>
      <c r="V23" s="73">
        <v>6.5334614753148709E-2</v>
      </c>
      <c r="W23" s="18">
        <f>'Load Shapes'!H685</f>
        <v>524237.27520161291</v>
      </c>
    </row>
    <row r="24" spans="2:23" x14ac:dyDescent="0.25">
      <c r="B24">
        <f t="shared" si="0"/>
        <v>18</v>
      </c>
      <c r="C24" s="65">
        <f>'Load Shapes'!H26</f>
        <v>9.4873356677186934E-4</v>
      </c>
      <c r="D24" s="74">
        <f>'Load Shapes'!H59</f>
        <v>1.649072272727273E-4</v>
      </c>
      <c r="E24" s="75">
        <v>7.8251652690731438E-5</v>
      </c>
      <c r="F24" s="74">
        <f>'Load Shapes'!H126</f>
        <v>1.372804959765031E-4</v>
      </c>
      <c r="G24" s="74">
        <f>'Load Shapes'!H159</f>
        <v>1.7934404072191191E-4</v>
      </c>
      <c r="H24" s="74">
        <f>'Load Shapes'!H192</f>
        <v>0</v>
      </c>
      <c r="I24" s="76">
        <f>'Load Shapes'!H226</f>
        <v>0.46</v>
      </c>
      <c r="J24" s="75">
        <v>1.2059663253035941E-4</v>
      </c>
      <c r="K24" s="77">
        <f>'Load Shapes'!H291</f>
        <v>1.9091052616129023</v>
      </c>
      <c r="L24" s="70">
        <f>'Load Shapes'!H324</f>
        <v>2877944.9637096776</v>
      </c>
      <c r="M24" s="71">
        <f>'Load Shapes'!H357</f>
        <v>67064.700100806454</v>
      </c>
      <c r="N24" s="71">
        <f>'Load Shapes'!H390</f>
        <v>23711.70425907258</v>
      </c>
      <c r="O24" s="71">
        <f>'Load Shapes'!H423</f>
        <v>2364702.9233870967</v>
      </c>
      <c r="P24" s="71">
        <f>'Load Shapes'!H456</f>
        <v>320320.36542338709</v>
      </c>
      <c r="Q24" s="71">
        <f>'Load Shapes'!H489</f>
        <v>1151680.9556451612</v>
      </c>
      <c r="R24" s="71">
        <f>'Load Shapes'!H522</f>
        <v>53416.742565524197</v>
      </c>
      <c r="S24" s="71">
        <f>'Load Shapes'!H555</f>
        <v>1092179.4959677418</v>
      </c>
      <c r="T24" s="72">
        <f>'Load Shapes'!H588</f>
        <v>59169.258820564515</v>
      </c>
      <c r="U24" s="73">
        <v>5.352860518306201E-2</v>
      </c>
      <c r="V24" s="73">
        <v>6.5334614753148709E-2</v>
      </c>
      <c r="W24" s="18">
        <f>'Load Shapes'!H686</f>
        <v>470006.92540322582</v>
      </c>
    </row>
    <row r="25" spans="2:23" x14ac:dyDescent="0.25">
      <c r="B25">
        <f t="shared" si="0"/>
        <v>19</v>
      </c>
      <c r="C25" s="65">
        <f>'Load Shapes'!H27</f>
        <v>8.7826337999399569E-4</v>
      </c>
      <c r="D25" s="74">
        <f>'Load Shapes'!H60</f>
        <v>1.98407E-4</v>
      </c>
      <c r="E25" s="75">
        <v>7.8251652690731438E-5</v>
      </c>
      <c r="F25" s="74">
        <f>'Load Shapes'!H127</f>
        <v>1.5498774624754313E-4</v>
      </c>
      <c r="G25" s="74">
        <f>'Load Shapes'!H160</f>
        <v>1.7468258644169843E-4</v>
      </c>
      <c r="H25" s="74">
        <f>'Load Shapes'!H193</f>
        <v>0</v>
      </c>
      <c r="I25" s="76">
        <f>'Load Shapes'!H227</f>
        <v>0.54</v>
      </c>
      <c r="J25" s="75">
        <v>1.2059663253035941E-4</v>
      </c>
      <c r="K25" s="77">
        <f>'Load Shapes'!H292</f>
        <v>1.9650466227419356</v>
      </c>
      <c r="L25" s="70">
        <f>'Load Shapes'!H325</f>
        <v>2201408.125</v>
      </c>
      <c r="M25" s="71">
        <f>'Load Shapes'!H358</f>
        <v>60323.524067540326</v>
      </c>
      <c r="N25" s="71">
        <f>'Load Shapes'!H391</f>
        <v>21825.233177923386</v>
      </c>
      <c r="O25" s="71">
        <f>'Load Shapes'!H424</f>
        <v>2110159.7217741935</v>
      </c>
      <c r="P25" s="71">
        <f>'Load Shapes'!H457</f>
        <v>281743.35836693546</v>
      </c>
      <c r="Q25" s="71">
        <f>'Load Shapes'!H490</f>
        <v>1141631.5</v>
      </c>
      <c r="R25" s="71">
        <f>'Load Shapes'!H523</f>
        <v>48251.674395161288</v>
      </c>
      <c r="S25" s="71">
        <f>'Load Shapes'!H556</f>
        <v>961449.04435483867</v>
      </c>
      <c r="T25" s="72">
        <f>'Load Shapes'!H589</f>
        <v>47701.647555443546</v>
      </c>
      <c r="U25" s="73">
        <v>5.352860518306201E-2</v>
      </c>
      <c r="V25" s="73">
        <v>6.5334614753148709E-2</v>
      </c>
      <c r="W25" s="18">
        <f>'Load Shapes'!H687</f>
        <v>423331.77419354836</v>
      </c>
    </row>
    <row r="26" spans="2:23" x14ac:dyDescent="0.25">
      <c r="B26">
        <f t="shared" si="0"/>
        <v>20</v>
      </c>
      <c r="C26" s="65">
        <f>'Load Shapes'!H28</f>
        <v>6.5783572811666099E-4</v>
      </c>
      <c r="D26" s="74">
        <f>'Load Shapes'!H61</f>
        <v>2.1608688636363634E-4</v>
      </c>
      <c r="E26" s="75">
        <v>7.8251652690731438E-5</v>
      </c>
      <c r="F26" s="74">
        <f>'Load Shapes'!H128</f>
        <v>2.042121683802199E-4</v>
      </c>
      <c r="G26" s="74">
        <f>'Load Shapes'!H161</f>
        <v>1.6749131568249932E-4</v>
      </c>
      <c r="H26" s="74">
        <f>'Load Shapes'!H194</f>
        <v>0</v>
      </c>
      <c r="I26" s="76">
        <f>'Load Shapes'!H228</f>
        <v>0.54</v>
      </c>
      <c r="J26" s="75">
        <v>1.2059663253035941E-4</v>
      </c>
      <c r="K26" s="77">
        <f>'Load Shapes'!H293</f>
        <v>1.8795102527419356</v>
      </c>
      <c r="L26" s="70">
        <f>'Load Shapes'!H326</f>
        <v>1703729.2298387096</v>
      </c>
      <c r="M26" s="71">
        <f>'Load Shapes'!H359</f>
        <v>54148.674269153227</v>
      </c>
      <c r="N26" s="71">
        <f>'Load Shapes'!H392</f>
        <v>20000.228452620966</v>
      </c>
      <c r="O26" s="71">
        <f>'Load Shapes'!H425</f>
        <v>1855740.0080645161</v>
      </c>
      <c r="P26" s="71">
        <f>'Load Shapes'!H458</f>
        <v>249571.47983870967</v>
      </c>
      <c r="Q26" s="71">
        <f>'Load Shapes'!H491</f>
        <v>1126692.935483871</v>
      </c>
      <c r="R26" s="71">
        <f>'Load Shapes'!H524</f>
        <v>53431.626386088712</v>
      </c>
      <c r="S26" s="71">
        <f>'Load Shapes'!H557</f>
        <v>870212.16532258061</v>
      </c>
      <c r="T26" s="72">
        <f>'Load Shapes'!H590</f>
        <v>39777.479082661288</v>
      </c>
      <c r="U26" s="73">
        <v>5.352860518306201E-2</v>
      </c>
      <c r="V26" s="73">
        <v>6.5334614753148709E-2</v>
      </c>
      <c r="W26" s="18">
        <f>'Load Shapes'!H688</f>
        <v>378789.54637096776</v>
      </c>
    </row>
    <row r="27" spans="2:23" x14ac:dyDescent="0.25">
      <c r="B27">
        <f>B26+1</f>
        <v>21</v>
      </c>
      <c r="C27" s="65">
        <f>'Load Shapes'!H29</f>
        <v>4.3986748550332871E-4</v>
      </c>
      <c r="D27" s="74">
        <f>'Load Shapes'!H62</f>
        <v>1.9458400000000001E-4</v>
      </c>
      <c r="E27" s="75">
        <v>7.8251652690731438E-5</v>
      </c>
      <c r="F27" s="74">
        <f>'Load Shapes'!H129</f>
        <v>2.4477175913859315E-4</v>
      </c>
      <c r="G27" s="74">
        <f>'Load Shapes'!H162</f>
        <v>1.5833853391101601E-4</v>
      </c>
      <c r="H27" s="74">
        <f>'Load Shapes'!H195</f>
        <v>0</v>
      </c>
      <c r="I27" s="76">
        <f>'Load Shapes'!H229</f>
        <v>0.52</v>
      </c>
      <c r="J27" s="75">
        <v>1.2059663253035941E-4</v>
      </c>
      <c r="K27" s="77">
        <f>'Load Shapes'!H294</f>
        <v>1.8138071880000004</v>
      </c>
      <c r="L27" s="70">
        <f>'Load Shapes'!H327</f>
        <v>1338159.2762096773</v>
      </c>
      <c r="M27" s="71">
        <f>'Load Shapes'!H360</f>
        <v>47402.222404233871</v>
      </c>
      <c r="N27" s="71">
        <f>'Load Shapes'!H393</f>
        <v>18317.806766633064</v>
      </c>
      <c r="O27" s="71">
        <f>'Load Shapes'!H426</f>
        <v>1568613.8830645161</v>
      </c>
      <c r="P27" s="71">
        <f>'Load Shapes'!H459</f>
        <v>220954.31754032258</v>
      </c>
      <c r="Q27" s="71">
        <f>'Load Shapes'!H492</f>
        <v>1076165.75</v>
      </c>
      <c r="R27" s="71">
        <f>'Load Shapes'!H525</f>
        <v>56658.673387096773</v>
      </c>
      <c r="S27" s="71">
        <f>'Load Shapes'!H558</f>
        <v>794625.3951612903</v>
      </c>
      <c r="T27" s="72">
        <f>'Load Shapes'!H591</f>
        <v>34293.962260584674</v>
      </c>
      <c r="U27" s="73">
        <v>5.352860518306201E-2</v>
      </c>
      <c r="V27" s="73">
        <v>6.5334614753148709E-2</v>
      </c>
      <c r="W27" s="18">
        <f>'Load Shapes'!H689</f>
        <v>330920.95665322582</v>
      </c>
    </row>
    <row r="28" spans="2:23" x14ac:dyDescent="0.25">
      <c r="B28">
        <f t="shared" si="0"/>
        <v>22</v>
      </c>
      <c r="C28" s="65">
        <f>'Load Shapes'!H30</f>
        <v>3.0817020350720103E-4</v>
      </c>
      <c r="D28" s="74">
        <f>'Load Shapes'!H63</f>
        <v>1.4634460681818182E-4</v>
      </c>
      <c r="E28" s="75">
        <v>7.8251652690731438E-5</v>
      </c>
      <c r="F28" s="74">
        <f>'Load Shapes'!H130</f>
        <v>2.3532866201743795E-4</v>
      </c>
      <c r="G28" s="74">
        <f>'Load Shapes'!H163</f>
        <v>1.4820731230424805E-4</v>
      </c>
      <c r="H28" s="74">
        <f>'Load Shapes'!H196</f>
        <v>0</v>
      </c>
      <c r="I28" s="76">
        <f>'Load Shapes'!H230</f>
        <v>0.49</v>
      </c>
      <c r="J28" s="75">
        <v>1.2059663253035941E-4</v>
      </c>
      <c r="K28" s="77">
        <f>'Load Shapes'!H295</f>
        <v>1.7197964353870969</v>
      </c>
      <c r="L28" s="70">
        <f>'Load Shapes'!H328</f>
        <v>1025419.3951612903</v>
      </c>
      <c r="M28" s="71">
        <f>'Load Shapes'!H361</f>
        <v>41881.900075604841</v>
      </c>
      <c r="N28" s="71">
        <f>'Load Shapes'!H394</f>
        <v>17143.795299899193</v>
      </c>
      <c r="O28" s="71">
        <f>'Load Shapes'!H427</f>
        <v>1312838.064516129</v>
      </c>
      <c r="P28" s="71">
        <f>'Load Shapes'!H460</f>
        <v>190549.45514112903</v>
      </c>
      <c r="Q28" s="71">
        <f>'Load Shapes'!H493</f>
        <v>1059371.4556451612</v>
      </c>
      <c r="R28" s="71">
        <f>'Load Shapes'!H526</f>
        <v>57851.85748487903</v>
      </c>
      <c r="S28" s="71">
        <f>'Load Shapes'!H559</f>
        <v>705720.18951612909</v>
      </c>
      <c r="T28" s="72">
        <f>'Load Shapes'!H592</f>
        <v>30093.76644405242</v>
      </c>
      <c r="U28" s="73">
        <v>5.352860518306201E-2</v>
      </c>
      <c r="V28" s="73">
        <v>6.5334614753148709E-2</v>
      </c>
      <c r="W28" s="18">
        <f>'Load Shapes'!H690</f>
        <v>295151.61491935485</v>
      </c>
    </row>
    <row r="29" spans="2:23" x14ac:dyDescent="0.25">
      <c r="B29">
        <f t="shared" si="0"/>
        <v>23</v>
      </c>
      <c r="C29" s="65">
        <f>'Load Shapes'!H31</f>
        <v>1.8110483547343121E-4</v>
      </c>
      <c r="D29" s="74">
        <f>'Load Shapes'!H64</f>
        <v>9.5482954545454525E-5</v>
      </c>
      <c r="E29" s="75">
        <v>7.8251652690731438E-5</v>
      </c>
      <c r="F29" s="74">
        <f>'Load Shapes'!H131</f>
        <v>1.8577951552455161E-4</v>
      </c>
      <c r="G29" s="74">
        <f>'Load Shapes'!H164</f>
        <v>1.3802164186327219E-4</v>
      </c>
      <c r="H29" s="74">
        <f>'Load Shapes'!H197</f>
        <v>0</v>
      </c>
      <c r="I29" s="76">
        <f>'Load Shapes'!H231</f>
        <v>0.42</v>
      </c>
      <c r="J29" s="75">
        <v>1.2059663253035941E-4</v>
      </c>
      <c r="K29" s="77">
        <f>'Load Shapes'!H296</f>
        <v>1.457631309193548</v>
      </c>
      <c r="L29" s="70">
        <f>'Load Shapes'!H329</f>
        <v>821170.37096774194</v>
      </c>
      <c r="M29" s="71">
        <f>'Load Shapes'!H362</f>
        <v>36788.160534274197</v>
      </c>
      <c r="N29" s="71">
        <f>'Load Shapes'!H395</f>
        <v>15902.328881048386</v>
      </c>
      <c r="O29" s="71">
        <f>'Load Shapes'!H428</f>
        <v>1109902.1512096773</v>
      </c>
      <c r="P29" s="71">
        <f>'Load Shapes'!H461</f>
        <v>167839.08921370967</v>
      </c>
      <c r="Q29" s="71">
        <f>'Load Shapes'!H494</f>
        <v>1014774.3044354839</v>
      </c>
      <c r="R29" s="71">
        <f>'Load Shapes'!H527</f>
        <v>53346.114793346773</v>
      </c>
      <c r="S29" s="71">
        <f>'Load Shapes'!H560</f>
        <v>646159.56653225806</v>
      </c>
      <c r="T29" s="72">
        <f>'Load Shapes'!H593</f>
        <v>26381.448714717742</v>
      </c>
      <c r="U29" s="73">
        <v>5.352860518306201E-2</v>
      </c>
      <c r="V29" s="73">
        <v>6.5334614753148709E-2</v>
      </c>
      <c r="W29" s="18">
        <f>'Load Shapes'!H691</f>
        <v>261541.18800403227</v>
      </c>
    </row>
    <row r="30" spans="2:23" x14ac:dyDescent="0.25">
      <c r="B30">
        <f>B29+1</f>
        <v>24</v>
      </c>
      <c r="C30" s="65">
        <f>'Load Shapes'!H32</f>
        <v>7.569628260023171E-5</v>
      </c>
      <c r="D30" s="74">
        <f>'Load Shapes'!H65</f>
        <v>5.8916027272727259E-5</v>
      </c>
      <c r="E30" s="75">
        <v>7.8251652690731438E-5</v>
      </c>
      <c r="F30" s="74">
        <f>'Load Shapes'!H132</f>
        <v>1.2113209536019242E-4</v>
      </c>
      <c r="G30" s="74">
        <f>'Load Shapes'!H165</f>
        <v>1.2858890414455055E-4</v>
      </c>
      <c r="H30" s="74">
        <f>'Load Shapes'!H198</f>
        <v>0</v>
      </c>
      <c r="I30" s="76">
        <f>'Load Shapes'!H232</f>
        <v>0.28999999999999998</v>
      </c>
      <c r="J30" s="75">
        <v>1.2059663253035941E-4</v>
      </c>
      <c r="K30" s="77">
        <f>'Load Shapes'!H297</f>
        <v>1.153867080290323</v>
      </c>
      <c r="L30" s="70">
        <f>'Load Shapes'!H330</f>
        <v>694031.67137096776</v>
      </c>
      <c r="M30" s="71">
        <f>'Load Shapes'!H363</f>
        <v>34199.109879032258</v>
      </c>
      <c r="N30" s="71">
        <f>'Load Shapes'!H396</f>
        <v>14766.9501953125</v>
      </c>
      <c r="O30" s="71">
        <f>'Load Shapes'!H429</f>
        <v>999551.12096774194</v>
      </c>
      <c r="P30" s="71">
        <f>'Load Shapes'!H462</f>
        <v>156305.67237903227</v>
      </c>
      <c r="Q30" s="71">
        <f>'Load Shapes'!H495</f>
        <v>1006660.7096774194</v>
      </c>
      <c r="R30" s="71">
        <f>'Load Shapes'!H528</f>
        <v>55237.217615927417</v>
      </c>
      <c r="S30" s="71">
        <f>'Load Shapes'!H561</f>
        <v>609233.25201612909</v>
      </c>
      <c r="T30" s="72">
        <f>'Load Shapes'!H594</f>
        <v>24970.399886592742</v>
      </c>
      <c r="U30" s="73">
        <v>5.352860518306201E-2</v>
      </c>
      <c r="V30" s="73">
        <v>6.5334614753148709E-2</v>
      </c>
      <c r="W30" s="18">
        <f>'Load Shapes'!H692</f>
        <v>238991.34929435485</v>
      </c>
    </row>
    <row r="31" spans="2:23" s="45" customFormat="1" x14ac:dyDescent="0.25">
      <c r="B31" s="44" t="s">
        <v>132</v>
      </c>
      <c r="C31" s="78">
        <f>AVERAGE(C7:C30)</f>
        <v>2.8727844332471767E-4</v>
      </c>
      <c r="D31" s="76">
        <f>AVERAGE(D7:D30)</f>
        <v>1.2250001117424241E-4</v>
      </c>
      <c r="E31" s="76">
        <f t="shared" ref="E31:W31" si="1">AVERAGE(E7:E30)</f>
        <v>7.8251652690731438E-5</v>
      </c>
      <c r="F31" s="76">
        <f t="shared" si="1"/>
        <v>1.1559326113758915E-4</v>
      </c>
      <c r="G31" s="76">
        <f t="shared" si="1"/>
        <v>1.4006635677670212E-4</v>
      </c>
      <c r="H31" s="76">
        <f t="shared" si="1"/>
        <v>0</v>
      </c>
      <c r="I31" s="76">
        <f t="shared" si="1"/>
        <v>0.40041666666666664</v>
      </c>
      <c r="J31" s="76">
        <f t="shared" si="1"/>
        <v>1.2059663253035941E-4</v>
      </c>
      <c r="K31" s="79">
        <f t="shared" si="1"/>
        <v>1.2911589473615595</v>
      </c>
      <c r="L31" s="70">
        <f t="shared" si="1"/>
        <v>1998446.2382392471</v>
      </c>
      <c r="M31" s="71">
        <f t="shared" si="1"/>
        <v>63430.658799038159</v>
      </c>
      <c r="N31" s="71">
        <f t="shared" si="1"/>
        <v>23179.561386928763</v>
      </c>
      <c r="O31" s="71">
        <f t="shared" si="1"/>
        <v>2163360.5346102146</v>
      </c>
      <c r="P31" s="71">
        <f t="shared" si="1"/>
        <v>325945.36454133067</v>
      </c>
      <c r="Q31" s="71">
        <f t="shared" si="1"/>
        <v>1113788.0866935484</v>
      </c>
      <c r="R31" s="71">
        <f t="shared" si="1"/>
        <v>62284.617885794694</v>
      </c>
      <c r="S31" s="71">
        <f t="shared" si="1"/>
        <v>959242.92485719081</v>
      </c>
      <c r="T31" s="71">
        <f t="shared" si="1"/>
        <v>73215.297339654717</v>
      </c>
      <c r="U31" s="72">
        <f t="shared" si="1"/>
        <v>5.3528605183061989E-2</v>
      </c>
      <c r="V31" s="71">
        <f t="shared" si="1"/>
        <v>6.5334614753148681E-2</v>
      </c>
      <c r="W31" s="18">
        <f t="shared" si="1"/>
        <v>444801.2121555779</v>
      </c>
    </row>
    <row r="32" spans="2:23" x14ac:dyDescent="0.25">
      <c r="C32" s="65"/>
      <c r="D32" s="50"/>
      <c r="E32" s="50"/>
      <c r="F32" s="50"/>
      <c r="G32" s="50"/>
      <c r="H32" s="50"/>
      <c r="I32" s="50"/>
      <c r="J32" s="50"/>
      <c r="K32" s="51"/>
      <c r="L32" s="49"/>
      <c r="M32" s="50"/>
      <c r="N32" s="50"/>
      <c r="O32" s="50"/>
      <c r="P32" s="50"/>
      <c r="Q32" s="50"/>
      <c r="R32" s="50"/>
      <c r="S32" s="50"/>
      <c r="T32" s="50"/>
      <c r="U32" s="50"/>
      <c r="V32" s="50"/>
      <c r="W32" s="51"/>
    </row>
    <row r="33" spans="1:23" x14ac:dyDescent="0.25">
      <c r="B33" s="43" t="s">
        <v>120</v>
      </c>
      <c r="C33" s="80">
        <f>'Data-Monthly MW Results'!I6</f>
        <v>3.3137655450357587E-2</v>
      </c>
      <c r="D33" s="81">
        <f>'Data-Monthly MW Results'!I7</f>
        <v>0.19776770794931203</v>
      </c>
      <c r="E33" s="81" t="e">
        <f>'Data-Monthly MW Results'!#REF!</f>
        <v>#REF!</v>
      </c>
      <c r="F33" s="81">
        <f>'Data-Monthly MW Results'!I8</f>
        <v>3.8964184344338424</v>
      </c>
      <c r="G33" s="81">
        <f>'Data-Monthly MW Results'!I9</f>
        <v>0.21449037115305974</v>
      </c>
      <c r="H33" s="81">
        <f>'Data-Monthly MW Results'!I10</f>
        <v>0</v>
      </c>
      <c r="I33" s="81">
        <f>'Data-Monthly MW Results'!I11</f>
        <v>8.7188368381047598E-2</v>
      </c>
      <c r="J33" s="81" t="e">
        <f>'Data-Monthly MW Results'!#REF!</f>
        <v>#REF!</v>
      </c>
      <c r="K33" s="82">
        <f>'Data-Monthly MW Results'!I12</f>
        <v>0.42138640592063215</v>
      </c>
      <c r="L33" s="80">
        <f>'Data-Monthly MW Results'!I15</f>
        <v>0.68397205890777313</v>
      </c>
      <c r="M33" s="81">
        <f>'Data-Monthly MW Results'!I16</f>
        <v>1.4412710507270533E-2</v>
      </c>
      <c r="N33" s="81">
        <f>'Data-Monthly MW Results'!I17</f>
        <v>1.1610393975695268</v>
      </c>
      <c r="O33" s="81">
        <f>'Data-Monthly MW Results'!I18</f>
        <v>4.7060071567747341</v>
      </c>
      <c r="P33" s="81">
        <f>'Data-Monthly MW Results'!I19</f>
        <v>0.94433876495500091</v>
      </c>
      <c r="Q33" s="81">
        <f>'Data-Monthly MW Results'!I20</f>
        <v>0.31765014077317066</v>
      </c>
      <c r="R33" s="81">
        <f>'Data-Monthly MW Results'!I21</f>
        <v>2.7239850699815358E-2</v>
      </c>
      <c r="S33" s="81">
        <f>'Data-Monthly MW Results'!I22</f>
        <v>0.11721262862474199</v>
      </c>
      <c r="T33" s="81">
        <f>'Data-Monthly MW Results'!I23</f>
        <v>0.20628581973405052</v>
      </c>
      <c r="U33" s="81" t="e">
        <f>'Data-Monthly MW Results'!#REF!</f>
        <v>#REF!</v>
      </c>
      <c r="V33" s="81" t="e">
        <f>'Data-Monthly MW Results'!#REF!</f>
        <v>#REF!</v>
      </c>
      <c r="W33" s="82">
        <f>'Data-Monthly MW Results'!I24</f>
        <v>0.12234236216777916</v>
      </c>
    </row>
    <row r="34" spans="1:23" x14ac:dyDescent="0.25">
      <c r="B34" s="43"/>
      <c r="C34" s="66"/>
      <c r="D34" s="50"/>
      <c r="E34" s="50"/>
      <c r="F34" s="50"/>
      <c r="G34" s="50"/>
      <c r="H34" s="50"/>
      <c r="I34" s="50"/>
      <c r="J34" s="50"/>
      <c r="K34" s="51"/>
      <c r="L34" s="49"/>
      <c r="M34" s="50"/>
      <c r="N34" s="50"/>
      <c r="O34" s="50"/>
      <c r="P34" s="50"/>
      <c r="Q34" s="50"/>
      <c r="R34" s="50"/>
      <c r="S34" s="50"/>
      <c r="T34" s="50"/>
      <c r="U34" s="50"/>
      <c r="V34" s="50"/>
      <c r="W34" s="51"/>
    </row>
    <row r="35" spans="1:23" x14ac:dyDescent="0.25">
      <c r="B35" s="43" t="s">
        <v>133</v>
      </c>
      <c r="C35" s="56">
        <f>C33/C31</f>
        <v>115.35030288681043</v>
      </c>
      <c r="D35" s="57">
        <f>D33/D31</f>
        <v>1614.430121708396</v>
      </c>
      <c r="E35" s="57" t="e">
        <f t="shared" ref="E35:W35" si="2">E33/E31</f>
        <v>#REF!</v>
      </c>
      <c r="F35" s="57">
        <f t="shared" si="2"/>
        <v>33708.006817075489</v>
      </c>
      <c r="G35" s="57">
        <f t="shared" si="2"/>
        <v>1531.348255848523</v>
      </c>
      <c r="H35" s="57"/>
      <c r="I35" s="57">
        <f t="shared" si="2"/>
        <v>0.21774410417743417</v>
      </c>
      <c r="J35" s="57" t="e">
        <f t="shared" si="2"/>
        <v>#REF!</v>
      </c>
      <c r="K35" s="58">
        <f t="shared" si="2"/>
        <v>0.32636292129773897</v>
      </c>
      <c r="L35" s="56">
        <f t="shared" si="2"/>
        <v>3.4225191842558356E-7</v>
      </c>
      <c r="M35" s="57">
        <f t="shared" si="2"/>
        <v>2.2721994032780065E-7</v>
      </c>
      <c r="N35" s="57">
        <f t="shared" si="2"/>
        <v>5.0088928698376968E-5</v>
      </c>
      <c r="O35" s="57">
        <f t="shared" si="2"/>
        <v>2.1753226433996325E-6</v>
      </c>
      <c r="P35" s="57">
        <f t="shared" si="2"/>
        <v>2.8972302345329304E-6</v>
      </c>
      <c r="Q35" s="57">
        <f t="shared" si="2"/>
        <v>2.8519800540887816E-7</v>
      </c>
      <c r="R35" s="57">
        <f t="shared" si="2"/>
        <v>4.3734475099072531E-7</v>
      </c>
      <c r="S35" s="57">
        <f t="shared" si="2"/>
        <v>1.2219285187033541E-7</v>
      </c>
      <c r="T35" s="57">
        <f t="shared" si="2"/>
        <v>2.8175234852501573E-6</v>
      </c>
      <c r="U35" s="57" t="e">
        <f t="shared" si="2"/>
        <v>#REF!</v>
      </c>
      <c r="V35" s="57" t="e">
        <f t="shared" si="2"/>
        <v>#REF!</v>
      </c>
      <c r="W35" s="58">
        <f t="shared" si="2"/>
        <v>2.7504952510108612E-7</v>
      </c>
    </row>
    <row r="36" spans="1:23" ht="15.75" thickBot="1" x14ac:dyDescent="0.3">
      <c r="C36" s="65"/>
      <c r="D36" s="50"/>
      <c r="E36" s="50"/>
      <c r="F36" s="50"/>
      <c r="G36" s="50"/>
      <c r="H36" s="50"/>
      <c r="I36" s="50"/>
      <c r="J36" s="50"/>
      <c r="K36" s="51"/>
      <c r="L36" s="49"/>
      <c r="M36" s="50"/>
      <c r="N36" s="50"/>
      <c r="O36" s="50"/>
      <c r="P36" s="50"/>
      <c r="Q36" s="50"/>
      <c r="R36" s="50"/>
      <c r="S36" s="50"/>
      <c r="T36" s="50"/>
      <c r="U36" s="50"/>
      <c r="V36" s="50"/>
      <c r="W36" s="51"/>
    </row>
    <row r="37" spans="1:23" ht="15.75" thickBot="1" x14ac:dyDescent="0.3">
      <c r="B37" s="13" t="s">
        <v>118</v>
      </c>
      <c r="C37" s="152" t="s">
        <v>135</v>
      </c>
      <c r="D37" s="153"/>
      <c r="E37" s="153"/>
      <c r="F37" s="153"/>
      <c r="G37" s="153"/>
      <c r="H37" s="153"/>
      <c r="I37" s="153"/>
      <c r="J37" s="153"/>
      <c r="K37" s="154"/>
      <c r="L37" s="155" t="s">
        <v>135</v>
      </c>
      <c r="M37" s="156"/>
      <c r="N37" s="156"/>
      <c r="O37" s="156"/>
      <c r="P37" s="156"/>
      <c r="Q37" s="156"/>
      <c r="R37" s="156"/>
      <c r="S37" s="156"/>
      <c r="T37" s="156"/>
      <c r="U37" s="156"/>
      <c r="V37" s="156"/>
      <c r="W37" s="157"/>
    </row>
    <row r="38" spans="1:23" s="13" customFormat="1" ht="45" x14ac:dyDescent="0.25">
      <c r="C38" s="46" t="s">
        <v>124</v>
      </c>
      <c r="D38" s="47" t="s">
        <v>125</v>
      </c>
      <c r="E38" s="47" t="s">
        <v>14</v>
      </c>
      <c r="F38" s="47" t="s">
        <v>126</v>
      </c>
      <c r="G38" s="47" t="s">
        <v>127</v>
      </c>
      <c r="H38" s="47" t="s">
        <v>128</v>
      </c>
      <c r="I38" s="47" t="s">
        <v>129</v>
      </c>
      <c r="J38" s="47" t="s">
        <v>92</v>
      </c>
      <c r="K38" s="48" t="s">
        <v>130</v>
      </c>
      <c r="L38" s="46" t="s">
        <v>112</v>
      </c>
      <c r="M38" s="47" t="s">
        <v>87</v>
      </c>
      <c r="N38" s="47" t="s">
        <v>30</v>
      </c>
      <c r="O38" s="47" t="s">
        <v>113</v>
      </c>
      <c r="P38" s="47" t="s">
        <v>71</v>
      </c>
      <c r="Q38" s="47" t="s">
        <v>88</v>
      </c>
      <c r="R38" s="47" t="s">
        <v>89</v>
      </c>
      <c r="S38" s="47" t="s">
        <v>74</v>
      </c>
      <c r="T38" s="47" t="s">
        <v>108</v>
      </c>
      <c r="U38" s="47" t="s">
        <v>123</v>
      </c>
      <c r="V38" s="47" t="s">
        <v>106</v>
      </c>
      <c r="W38" s="48" t="s">
        <v>75</v>
      </c>
    </row>
    <row r="39" spans="1:23" x14ac:dyDescent="0.25">
      <c r="A39">
        <f>((('Data-Monthly MWh Results'!$I$18)/31)*O7/(SUM($O$7:$O$30)))-O39</f>
        <v>0</v>
      </c>
      <c r="B39">
        <v>1</v>
      </c>
      <c r="C39" s="83">
        <f>C7*C$35</f>
        <v>3.6091196974033977E-3</v>
      </c>
      <c r="D39" s="54">
        <f>D7*D$35</f>
        <v>6.0750946773337054E-2</v>
      </c>
      <c r="E39" s="54" t="e">
        <f>E7*E$35</f>
        <v>#REF!</v>
      </c>
      <c r="F39" s="54">
        <f>F7*F$35</f>
        <v>2.637707242346599</v>
      </c>
      <c r="G39" s="54">
        <f>G7*G$35</f>
        <v>0.18467544288657115</v>
      </c>
      <c r="H39" s="54">
        <v>0</v>
      </c>
      <c r="I39" s="54">
        <f t="shared" ref="I39:W39" si="3">I7*I$35</f>
        <v>3.7016497710163812E-2</v>
      </c>
      <c r="J39" s="54" t="e">
        <f t="shared" si="3"/>
        <v>#REF!</v>
      </c>
      <c r="K39" s="84">
        <f t="shared" si="3"/>
        <v>0.3029909571425326</v>
      </c>
      <c r="L39" s="83">
        <f t="shared" si="3"/>
        <v>0.20972610247167406</v>
      </c>
      <c r="M39" s="54">
        <f t="shared" si="3"/>
        <v>7.4862373057434407E-3</v>
      </c>
      <c r="N39" s="54">
        <f t="shared" si="3"/>
        <v>0.73061351944411301</v>
      </c>
      <c r="O39" s="54">
        <f t="shared" si="3"/>
        <v>2.0631793096685795</v>
      </c>
      <c r="P39" s="54">
        <f t="shared" si="3"/>
        <v>0.43169045042621573</v>
      </c>
      <c r="Q39" s="54">
        <f t="shared" si="3"/>
        <v>0.28538225482029184</v>
      </c>
      <c r="R39" s="54">
        <f t="shared" si="3"/>
        <v>2.3176937552052579E-2</v>
      </c>
      <c r="S39" s="54">
        <f t="shared" si="3"/>
        <v>7.2217785067451717E-2</v>
      </c>
      <c r="T39" s="54">
        <f t="shared" si="3"/>
        <v>6.7856500705254896E-2</v>
      </c>
      <c r="U39" s="54" t="e">
        <f t="shared" si="3"/>
        <v>#REF!</v>
      </c>
      <c r="V39" s="54" t="e">
        <f t="shared" si="3"/>
        <v>#REF!</v>
      </c>
      <c r="W39" s="84">
        <f t="shared" si="3"/>
        <v>6.2017268711187491E-2</v>
      </c>
    </row>
    <row r="40" spans="1:23" x14ac:dyDescent="0.25">
      <c r="A40">
        <f>((('Data-Monthly MWh Results'!$I$18)/31)*O8/(SUM($O$7:$O$30)))-O40</f>
        <v>0</v>
      </c>
      <c r="B40">
        <f>B39+1</f>
        <v>2</v>
      </c>
      <c r="C40" s="83">
        <f t="shared" ref="C40:C62" si="4">C8*$C$35</f>
        <v>1.8012010311570872E-3</v>
      </c>
      <c r="D40" s="54">
        <f t="shared" ref="D40:G62" si="5">D8*D$35</f>
        <v>3.217791490352797E-2</v>
      </c>
      <c r="E40" s="54" t="e">
        <f t="shared" si="5"/>
        <v>#REF!</v>
      </c>
      <c r="F40" s="54">
        <f t="shared" si="5"/>
        <v>1.8489212169468983</v>
      </c>
      <c r="G40" s="54">
        <f t="shared" si="5"/>
        <v>0.17510245014656875</v>
      </c>
      <c r="H40" s="54">
        <v>0</v>
      </c>
      <c r="I40" s="54">
        <f t="shared" ref="I40:W40" si="6">I8*I$35</f>
        <v>2.61292925012921E-2</v>
      </c>
      <c r="J40" s="54" t="e">
        <f t="shared" si="6"/>
        <v>#REF!</v>
      </c>
      <c r="K40" s="84">
        <f t="shared" si="6"/>
        <v>0.26620203962559069</v>
      </c>
      <c r="L40" s="83">
        <f t="shared" si="6"/>
        <v>0.18808677641359761</v>
      </c>
      <c r="M40" s="54">
        <f t="shared" si="6"/>
        <v>7.3954613648475158E-3</v>
      </c>
      <c r="N40" s="54">
        <f t="shared" si="6"/>
        <v>0.73629645901482166</v>
      </c>
      <c r="O40" s="54">
        <f t="shared" si="6"/>
        <v>2.044690654834354</v>
      </c>
      <c r="P40" s="54">
        <f t="shared" si="6"/>
        <v>0.43011734786790418</v>
      </c>
      <c r="Q40" s="54">
        <f t="shared" si="6"/>
        <v>0.2841284151392785</v>
      </c>
      <c r="R40" s="54">
        <f t="shared" si="6"/>
        <v>2.3998296730300097E-2</v>
      </c>
      <c r="S40" s="54">
        <f t="shared" si="6"/>
        <v>6.9990593201370049E-2</v>
      </c>
      <c r="T40" s="54">
        <f t="shared" si="6"/>
        <v>6.9506921536618471E-2</v>
      </c>
      <c r="U40" s="54" t="e">
        <f t="shared" si="6"/>
        <v>#REF!</v>
      </c>
      <c r="V40" s="54" t="e">
        <f t="shared" si="6"/>
        <v>#REF!</v>
      </c>
      <c r="W40" s="84">
        <f t="shared" si="6"/>
        <v>6.0910280464266046E-2</v>
      </c>
    </row>
    <row r="41" spans="1:23" x14ac:dyDescent="0.25">
      <c r="A41">
        <f>((('Data-Monthly MWh Results'!$I$18)/31)*O9/(SUM($O$7:$O$30)))-O41</f>
        <v>0</v>
      </c>
      <c r="B41">
        <f t="shared" ref="B41:B61" si="7">B40+1</f>
        <v>3</v>
      </c>
      <c r="C41" s="83">
        <f t="shared" si="4"/>
        <v>1.1993169503694543E-3</v>
      </c>
      <c r="D41" s="54">
        <f t="shared" si="5"/>
        <v>1.7984294745490272E-2</v>
      </c>
      <c r="E41" s="54" t="e">
        <f t="shared" si="5"/>
        <v>#REF!</v>
      </c>
      <c r="F41" s="54">
        <f t="shared" si="5"/>
        <v>1.3761299058526344</v>
      </c>
      <c r="G41" s="54">
        <f t="shared" si="5"/>
        <v>0.16785673146515848</v>
      </c>
      <c r="H41" s="54">
        <v>0</v>
      </c>
      <c r="I41" s="54">
        <f t="shared" ref="I41:W41" si="8">I9*I$35</f>
        <v>2.395185145951776E-2</v>
      </c>
      <c r="J41" s="54" t="e">
        <f t="shared" si="8"/>
        <v>#REF!</v>
      </c>
      <c r="K41" s="84">
        <f t="shared" si="8"/>
        <v>0.24489564390706925</v>
      </c>
      <c r="L41" s="83">
        <f t="shared" si="8"/>
        <v>0.17526486582919865</v>
      </c>
      <c r="M41" s="54">
        <f t="shared" si="8"/>
        <v>7.591533033162642E-3</v>
      </c>
      <c r="N41" s="54">
        <f t="shared" si="8"/>
        <v>0.76760441261627577</v>
      </c>
      <c r="O41" s="54">
        <f t="shared" si="8"/>
        <v>2.135215496177636</v>
      </c>
      <c r="P41" s="54">
        <f t="shared" si="8"/>
        <v>0.46241293830585989</v>
      </c>
      <c r="Q41" s="54">
        <f t="shared" si="8"/>
        <v>0.28390901334871022</v>
      </c>
      <c r="R41" s="54">
        <f t="shared" si="8"/>
        <v>2.4808152022196828E-2</v>
      </c>
      <c r="S41" s="54">
        <f t="shared" si="8"/>
        <v>6.9321110021552348E-2</v>
      </c>
      <c r="T41" s="54">
        <f t="shared" si="8"/>
        <v>8.0646479039397756E-2</v>
      </c>
      <c r="U41" s="54" t="e">
        <f t="shared" si="8"/>
        <v>#REF!</v>
      </c>
      <c r="V41" s="54" t="e">
        <f t="shared" si="8"/>
        <v>#REF!</v>
      </c>
      <c r="W41" s="84">
        <f t="shared" si="8"/>
        <v>6.418667830939867E-2</v>
      </c>
    </row>
    <row r="42" spans="1:23" x14ac:dyDescent="0.25">
      <c r="A42">
        <f>((('Data-Monthly MWh Results'!$I$18)/31)*O10/(SUM($O$7:$O$30)))-O42</f>
        <v>0</v>
      </c>
      <c r="B42">
        <f t="shared" si="7"/>
        <v>4</v>
      </c>
      <c r="C42" s="83">
        <f t="shared" si="4"/>
        <v>1.0864238631484969E-3</v>
      </c>
      <c r="D42" s="54">
        <f t="shared" si="5"/>
        <v>1.487821007824972E-2</v>
      </c>
      <c r="E42" s="54" t="e">
        <f t="shared" si="5"/>
        <v>#REF!</v>
      </c>
      <c r="F42" s="54">
        <f t="shared" si="5"/>
        <v>1.1932484487305306</v>
      </c>
      <c r="G42" s="54">
        <f t="shared" si="5"/>
        <v>0.16268062560717095</v>
      </c>
      <c r="H42" s="54">
        <v>0</v>
      </c>
      <c r="I42" s="54">
        <f t="shared" ref="I42:W42" si="9">I10*I$35</f>
        <v>2.1774410417743417E-2</v>
      </c>
      <c r="J42" s="54" t="e">
        <f t="shared" si="9"/>
        <v>#REF!</v>
      </c>
      <c r="K42" s="84">
        <f t="shared" si="9"/>
        <v>0.23169953084859546</v>
      </c>
      <c r="L42" s="83">
        <f t="shared" si="9"/>
        <v>0.17811706117775589</v>
      </c>
      <c r="M42" s="54">
        <f t="shared" si="9"/>
        <v>8.4698116140211228E-3</v>
      </c>
      <c r="N42" s="54">
        <f t="shared" si="9"/>
        <v>0.85049110287380436</v>
      </c>
      <c r="O42" s="54">
        <f t="shared" si="9"/>
        <v>2.4908875594139297</v>
      </c>
      <c r="P42" s="54">
        <f t="shared" si="9"/>
        <v>0.54970152464173894</v>
      </c>
      <c r="Q42" s="54">
        <f t="shared" si="9"/>
        <v>0.28560233970608279</v>
      </c>
      <c r="R42" s="54">
        <f t="shared" si="9"/>
        <v>2.6040397310416685E-2</v>
      </c>
      <c r="S42" s="54">
        <f t="shared" si="9"/>
        <v>7.2184692976684922E-2</v>
      </c>
      <c r="T42" s="54">
        <f t="shared" si="9"/>
        <v>0.10694538561802586</v>
      </c>
      <c r="U42" s="54" t="e">
        <f t="shared" si="9"/>
        <v>#REF!</v>
      </c>
      <c r="V42" s="54" t="e">
        <f t="shared" si="9"/>
        <v>#REF!</v>
      </c>
      <c r="W42" s="84">
        <f t="shared" si="9"/>
        <v>7.3253239919314525E-2</v>
      </c>
    </row>
    <row r="43" spans="1:23" x14ac:dyDescent="0.25">
      <c r="A43">
        <f>((('Data-Monthly MWh Results'!$I$18)/31)*O11/(SUM($O$7:$O$30)))-O43</f>
        <v>0</v>
      </c>
      <c r="B43">
        <f t="shared" si="7"/>
        <v>5</v>
      </c>
      <c r="C43" s="83">
        <f t="shared" si="4"/>
        <v>1.1517904725249848E-3</v>
      </c>
      <c r="D43" s="54">
        <f t="shared" si="5"/>
        <v>2.2849534021951959E-2</v>
      </c>
      <c r="E43" s="54" t="e">
        <f t="shared" si="5"/>
        <v>#REF!</v>
      </c>
      <c r="F43" s="54">
        <f t="shared" si="5"/>
        <v>1.0992874563918009</v>
      </c>
      <c r="G43" s="54">
        <f t="shared" si="5"/>
        <v>0.15962222331833825</v>
      </c>
      <c r="H43" s="54">
        <v>0</v>
      </c>
      <c r="I43" s="54">
        <f t="shared" ref="I43:W43" si="10">I11*I$35</f>
        <v>2.1774410417743417E-2</v>
      </c>
      <c r="J43" s="54" t="e">
        <f t="shared" si="10"/>
        <v>#REF!</v>
      </c>
      <c r="K43" s="84">
        <f t="shared" si="10"/>
        <v>0.23109864354491375</v>
      </c>
      <c r="L43" s="83">
        <f t="shared" si="10"/>
        <v>0.20111725055591936</v>
      </c>
      <c r="M43" s="54">
        <f t="shared" si="10"/>
        <v>1.0183260463210846E-2</v>
      </c>
      <c r="N43" s="54">
        <f t="shared" si="10"/>
        <v>0.97427968426233413</v>
      </c>
      <c r="O43" s="54">
        <f t="shared" si="10"/>
        <v>3.1967894935202326</v>
      </c>
      <c r="P43" s="54">
        <f t="shared" si="10"/>
        <v>0.722278505927059</v>
      </c>
      <c r="Q43" s="54">
        <f t="shared" si="10"/>
        <v>0.29844890101100446</v>
      </c>
      <c r="R43" s="54">
        <f t="shared" si="10"/>
        <v>2.8764886696090036E-2</v>
      </c>
      <c r="S43" s="54">
        <f t="shared" si="10"/>
        <v>7.7301210826238254E-2</v>
      </c>
      <c r="T43" s="54">
        <f t="shared" si="10"/>
        <v>0.154946448084956</v>
      </c>
      <c r="U43" s="54" t="e">
        <f t="shared" si="10"/>
        <v>#REF!</v>
      </c>
      <c r="V43" s="54" t="e">
        <f t="shared" si="10"/>
        <v>#REF!</v>
      </c>
      <c r="W43" s="84">
        <f t="shared" si="10"/>
        <v>8.9195868166705827E-2</v>
      </c>
    </row>
    <row r="44" spans="1:23" x14ac:dyDescent="0.25">
      <c r="A44">
        <f>((('Data-Monthly MWh Results'!$I$18)/31)*O12/(SUM($O$7:$O$30)))-O44</f>
        <v>0</v>
      </c>
      <c r="B44">
        <f t="shared" si="7"/>
        <v>6</v>
      </c>
      <c r="C44" s="83">
        <f t="shared" si="4"/>
        <v>1.1602010307240882E-3</v>
      </c>
      <c r="D44" s="54">
        <f t="shared" si="5"/>
        <v>4.1144445122858933E-2</v>
      </c>
      <c r="E44" s="54" t="e">
        <f t="shared" si="5"/>
        <v>#REF!</v>
      </c>
      <c r="F44" s="54">
        <f t="shared" si="5"/>
        <v>1.3273622118697417</v>
      </c>
      <c r="G44" s="54">
        <f t="shared" si="5"/>
        <v>0.15884254579442891</v>
      </c>
      <c r="H44" s="54">
        <v>0</v>
      </c>
      <c r="I44" s="54">
        <f t="shared" ref="I44:W44" si="11">I12*I$35</f>
        <v>3.9193938751938148E-2</v>
      </c>
      <c r="J44" s="54" t="e">
        <f t="shared" si="11"/>
        <v>#REF!</v>
      </c>
      <c r="K44" s="84">
        <f t="shared" si="11"/>
        <v>0.24617251940226109</v>
      </c>
      <c r="L44" s="83">
        <f t="shared" si="11"/>
        <v>0.27024207787255522</v>
      </c>
      <c r="M44" s="54">
        <f t="shared" si="11"/>
        <v>1.2865619230537457E-2</v>
      </c>
      <c r="N44" s="54">
        <f t="shared" si="11"/>
        <v>1.0949603299916266</v>
      </c>
      <c r="O44" s="54">
        <f t="shared" si="11"/>
        <v>4.3085171727411966</v>
      </c>
      <c r="P44" s="54">
        <f t="shared" si="11"/>
        <v>0.91941372786862241</v>
      </c>
      <c r="Q44" s="54">
        <f t="shared" si="11"/>
        <v>0.30164800786239038</v>
      </c>
      <c r="R44" s="54">
        <f t="shared" si="11"/>
        <v>3.6140469008105511E-2</v>
      </c>
      <c r="S44" s="54">
        <f t="shared" si="11"/>
        <v>9.5483422930601941E-2</v>
      </c>
      <c r="T44" s="54">
        <f t="shared" si="11"/>
        <v>0.21842835269058011</v>
      </c>
      <c r="U44" s="54" t="e">
        <f t="shared" si="11"/>
        <v>#REF!</v>
      </c>
      <c r="V44" s="54" t="e">
        <f t="shared" si="11"/>
        <v>#REF!</v>
      </c>
      <c r="W44" s="84">
        <f t="shared" si="11"/>
        <v>0.1129189681734241</v>
      </c>
    </row>
    <row r="45" spans="1:23" x14ac:dyDescent="0.25">
      <c r="A45">
        <f>((('Data-Monthly MWh Results'!$I$18)/31)*O13/(SUM($O$7:$O$30)))-O45</f>
        <v>0</v>
      </c>
      <c r="B45">
        <f t="shared" si="7"/>
        <v>7</v>
      </c>
      <c r="C45" s="83">
        <f t="shared" si="4"/>
        <v>1.1478819321004941E-3</v>
      </c>
      <c r="D45" s="54">
        <f t="shared" si="5"/>
        <v>8.2819094781802466E-2</v>
      </c>
      <c r="E45" s="54" t="e">
        <f t="shared" si="5"/>
        <v>#REF!</v>
      </c>
      <c r="F45" s="54">
        <f t="shared" si="5"/>
        <v>1.8021318587836521</v>
      </c>
      <c r="G45" s="54">
        <f t="shared" si="5"/>
        <v>0.16102286006593836</v>
      </c>
      <c r="H45" s="54">
        <v>0</v>
      </c>
      <c r="I45" s="54">
        <f t="shared" ref="I45:W45" si="12">I13*I$35</f>
        <v>8.2742759587424983E-2</v>
      </c>
      <c r="J45" s="54" t="e">
        <f t="shared" si="12"/>
        <v>#REF!</v>
      </c>
      <c r="K45" s="84">
        <f t="shared" si="12"/>
        <v>0.2787411714585053</v>
      </c>
      <c r="L45" s="83">
        <f t="shared" si="12"/>
        <v>0.42074378847086713</v>
      </c>
      <c r="M45" s="54">
        <f t="shared" si="12"/>
        <v>1.5772312622886097E-2</v>
      </c>
      <c r="N45" s="54">
        <f t="shared" si="12"/>
        <v>1.2724252134438052</v>
      </c>
      <c r="O45" s="54">
        <f t="shared" si="12"/>
        <v>5.4924191188302993</v>
      </c>
      <c r="P45" s="54">
        <f t="shared" si="12"/>
        <v>1.1668090879326978</v>
      </c>
      <c r="Q45" s="54">
        <f t="shared" si="12"/>
        <v>0.30686219329590825</v>
      </c>
      <c r="R45" s="54">
        <f t="shared" si="12"/>
        <v>4.0314080717612812E-2</v>
      </c>
      <c r="S45" s="54">
        <f t="shared" si="12"/>
        <v>0.12097041905976152</v>
      </c>
      <c r="T45" s="54">
        <f t="shared" si="12"/>
        <v>0.28644468714337651</v>
      </c>
      <c r="U45" s="54" t="e">
        <f t="shared" si="12"/>
        <v>#REF!</v>
      </c>
      <c r="V45" s="54" t="e">
        <f t="shared" si="12"/>
        <v>#REF!</v>
      </c>
      <c r="W45" s="84">
        <f t="shared" si="12"/>
        <v>0.14072175883813789</v>
      </c>
    </row>
    <row r="46" spans="1:23" x14ac:dyDescent="0.25">
      <c r="A46">
        <f>((('Data-Monthly MWh Results'!$I$18)/31)*O14/(SUM($O$7:$O$30)))-O46</f>
        <v>0</v>
      </c>
      <c r="B46">
        <f t="shared" si="7"/>
        <v>8</v>
      </c>
      <c r="C46" s="83">
        <f t="shared" si="4"/>
        <v>1.7494698247486407E-3</v>
      </c>
      <c r="D46" s="54">
        <f t="shared" si="5"/>
        <v>0.17385629199346811</v>
      </c>
      <c r="E46" s="54" t="e">
        <f t="shared" si="5"/>
        <v>#REF!</v>
      </c>
      <c r="F46" s="54">
        <f t="shared" si="5"/>
        <v>2.3950595737015199</v>
      </c>
      <c r="G46" s="54">
        <f t="shared" si="5"/>
        <v>0.16696069943553962</v>
      </c>
      <c r="H46" s="54">
        <v>0</v>
      </c>
      <c r="I46" s="54">
        <f t="shared" ref="I46:W46" si="13">I14*I$35</f>
        <v>0.13935622667355788</v>
      </c>
      <c r="J46" s="54" t="e">
        <f t="shared" si="13"/>
        <v>#REF!</v>
      </c>
      <c r="K46" s="84">
        <f t="shared" si="13"/>
        <v>0.32097318817950843</v>
      </c>
      <c r="L46" s="83">
        <f t="shared" si="13"/>
        <v>0.59864001573840309</v>
      </c>
      <c r="M46" s="54">
        <f t="shared" si="13"/>
        <v>1.8471421158926304E-2</v>
      </c>
      <c r="N46" s="54">
        <f t="shared" si="13"/>
        <v>1.4031421821082852</v>
      </c>
      <c r="O46" s="54">
        <f t="shared" si="13"/>
        <v>6.4199895617110556</v>
      </c>
      <c r="P46" s="54">
        <f t="shared" si="13"/>
        <v>1.3237550521090011</v>
      </c>
      <c r="Q46" s="54">
        <f t="shared" si="13"/>
        <v>0.31228357163037973</v>
      </c>
      <c r="R46" s="54">
        <f t="shared" si="13"/>
        <v>3.8670126267019392E-2</v>
      </c>
      <c r="S46" s="54">
        <f t="shared" si="13"/>
        <v>0.13799038473836794</v>
      </c>
      <c r="T46" s="54">
        <f t="shared" si="13"/>
        <v>0.32861725263470903</v>
      </c>
      <c r="U46" s="54" t="e">
        <f t="shared" si="13"/>
        <v>#REF!</v>
      </c>
      <c r="V46" s="54" t="e">
        <f t="shared" si="13"/>
        <v>#REF!</v>
      </c>
      <c r="W46" s="84">
        <f t="shared" si="13"/>
        <v>0.15984331023482298</v>
      </c>
    </row>
    <row r="47" spans="1:23" x14ac:dyDescent="0.25">
      <c r="A47">
        <f>((('Data-Monthly MWh Results'!$I$18)/31)*O15/(SUM($O$7:$O$30)))-O47</f>
        <v>0</v>
      </c>
      <c r="B47">
        <f t="shared" si="7"/>
        <v>9</v>
      </c>
      <c r="C47" s="83">
        <f t="shared" si="4"/>
        <v>2.7677558921626699E-3</v>
      </c>
      <c r="D47" s="54">
        <f t="shared" si="5"/>
        <v>0.28515286639683068</v>
      </c>
      <c r="E47" s="54" t="e">
        <f t="shared" si="5"/>
        <v>#REF!</v>
      </c>
      <c r="F47" s="54">
        <f t="shared" si="5"/>
        <v>3.0154284244077068</v>
      </c>
      <c r="G47" s="54">
        <f t="shared" si="5"/>
        <v>0.17730162477294498</v>
      </c>
      <c r="H47" s="54">
        <v>0</v>
      </c>
      <c r="I47" s="54">
        <f t="shared" ref="I47:W47" si="14">I15*I$35</f>
        <v>0.14806599084065525</v>
      </c>
      <c r="J47" s="54" t="e">
        <f t="shared" si="14"/>
        <v>#REF!</v>
      </c>
      <c r="K47" s="84">
        <f t="shared" si="14"/>
        <v>0.35091447959395056</v>
      </c>
      <c r="L47" s="83">
        <f t="shared" si="14"/>
        <v>0.77653276390478432</v>
      </c>
      <c r="M47" s="54">
        <f t="shared" si="14"/>
        <v>1.9877823488187663E-2</v>
      </c>
      <c r="N47" s="54">
        <f t="shared" si="14"/>
        <v>1.5047450651083818</v>
      </c>
      <c r="O47" s="54">
        <f t="shared" si="14"/>
        <v>6.8460621661864707</v>
      </c>
      <c r="P47" s="54">
        <f t="shared" si="14"/>
        <v>1.3965207418062922</v>
      </c>
      <c r="Q47" s="54">
        <f t="shared" si="14"/>
        <v>0.32884155257872205</v>
      </c>
      <c r="R47" s="54">
        <f t="shared" si="14"/>
        <v>3.6064575971676185E-2</v>
      </c>
      <c r="S47" s="54">
        <f t="shared" si="14"/>
        <v>0.14655011866830239</v>
      </c>
      <c r="T47" s="54">
        <f t="shared" si="14"/>
        <v>0.34738092200185561</v>
      </c>
      <c r="U47" s="54" t="e">
        <f t="shared" si="14"/>
        <v>#REF!</v>
      </c>
      <c r="V47" s="54" t="e">
        <f t="shared" si="14"/>
        <v>#REF!</v>
      </c>
      <c r="W47" s="84">
        <f t="shared" si="14"/>
        <v>0.17081477765490788</v>
      </c>
    </row>
    <row r="48" spans="1:23" x14ac:dyDescent="0.25">
      <c r="A48">
        <f>((('Data-Monthly MWh Results'!$I$18)/31)*O16/(SUM($O$7:$O$30)))-O48</f>
        <v>0</v>
      </c>
      <c r="B48">
        <f t="shared" si="7"/>
        <v>10</v>
      </c>
      <c r="C48" s="83">
        <f t="shared" si="4"/>
        <v>4.3924584686754822E-3</v>
      </c>
      <c r="D48" s="54">
        <f t="shared" si="5"/>
        <v>0.34433064641470662</v>
      </c>
      <c r="E48" s="54" t="e">
        <f t="shared" si="5"/>
        <v>#REF!</v>
      </c>
      <c r="F48" s="54">
        <f t="shared" si="5"/>
        <v>3.5351966310756282</v>
      </c>
      <c r="G48" s="54">
        <f t="shared" si="5"/>
        <v>0.19161175449862045</v>
      </c>
      <c r="H48" s="54">
        <v>0</v>
      </c>
      <c r="I48" s="54">
        <f t="shared" ref="I48:W48" si="15">I16*I$35</f>
        <v>0.14588854979888091</v>
      </c>
      <c r="J48" s="54" t="e">
        <f t="shared" si="15"/>
        <v>#REF!</v>
      </c>
      <c r="K48" s="84">
        <f t="shared" si="15"/>
        <v>0.37467850096824784</v>
      </c>
      <c r="L48" s="83">
        <f t="shared" si="15"/>
        <v>0.95288056828074374</v>
      </c>
      <c r="M48" s="54">
        <f t="shared" si="15"/>
        <v>2.074997796769704E-2</v>
      </c>
      <c r="N48" s="54">
        <f t="shared" si="15"/>
        <v>1.5483680344506985</v>
      </c>
      <c r="O48" s="54">
        <f t="shared" si="15"/>
        <v>6.9797103667830251</v>
      </c>
      <c r="P48" s="54">
        <f t="shared" si="15"/>
        <v>1.4301179727993092</v>
      </c>
      <c r="Q48" s="54">
        <f t="shared" si="15"/>
        <v>0.33337884584622501</v>
      </c>
      <c r="R48" s="54">
        <f t="shared" si="15"/>
        <v>3.2466679359432933E-2</v>
      </c>
      <c r="S48" s="54">
        <f t="shared" si="15"/>
        <v>0.15450789488822289</v>
      </c>
      <c r="T48" s="54">
        <f t="shared" si="15"/>
        <v>0.35394293845937136</v>
      </c>
      <c r="U48" s="54" t="e">
        <f t="shared" si="15"/>
        <v>#REF!</v>
      </c>
      <c r="V48" s="54" t="e">
        <f t="shared" si="15"/>
        <v>#REF!</v>
      </c>
      <c r="W48" s="84">
        <f t="shared" si="15"/>
        <v>0.17469576832150183</v>
      </c>
    </row>
    <row r="49" spans="1:23" x14ac:dyDescent="0.25">
      <c r="A49">
        <f>((('Data-Monthly MWh Results'!$I$18)/31)*O17/(SUM($O$7:$O$30)))-O49</f>
        <v>0</v>
      </c>
      <c r="B49">
        <f t="shared" si="7"/>
        <v>11</v>
      </c>
      <c r="C49" s="83">
        <f t="shared" si="4"/>
        <v>9.4634511949376072E-3</v>
      </c>
      <c r="D49" s="54">
        <f t="shared" si="5"/>
        <v>0.34014842849282723</v>
      </c>
      <c r="E49" s="54" t="e">
        <f t="shared" si="5"/>
        <v>#REF!</v>
      </c>
      <c r="F49" s="54">
        <f t="shared" si="5"/>
        <v>3.8894201723395936</v>
      </c>
      <c r="G49" s="54">
        <f t="shared" si="5"/>
        <v>0.20887524886214356</v>
      </c>
      <c r="H49" s="54">
        <v>0</v>
      </c>
      <c r="I49" s="54">
        <f t="shared" ref="I49:W49" si="16">I17*I$35</f>
        <v>0.13500134459000918</v>
      </c>
      <c r="J49" s="54" t="e">
        <f t="shared" si="16"/>
        <v>#REF!</v>
      </c>
      <c r="K49" s="84">
        <f t="shared" si="16"/>
        <v>0.39963413710372325</v>
      </c>
      <c r="L49" s="83">
        <f t="shared" si="16"/>
        <v>1.0885673611960813</v>
      </c>
      <c r="M49" s="54">
        <f t="shared" si="16"/>
        <v>2.1372622391069105E-2</v>
      </c>
      <c r="N49" s="54">
        <f t="shared" si="16"/>
        <v>1.556845468868133</v>
      </c>
      <c r="O49" s="54">
        <f t="shared" si="16"/>
        <v>6.9657395500779611</v>
      </c>
      <c r="P49" s="54">
        <f t="shared" si="16"/>
        <v>1.4402960915635683</v>
      </c>
      <c r="Q49" s="54">
        <f t="shared" si="16"/>
        <v>0.33625268494743799</v>
      </c>
      <c r="R49" s="54">
        <f t="shared" si="16"/>
        <v>2.9714510724262157E-2</v>
      </c>
      <c r="S49" s="54">
        <f t="shared" si="16"/>
        <v>0.15755008967240686</v>
      </c>
      <c r="T49" s="54">
        <f t="shared" si="16"/>
        <v>0.35448251834888311</v>
      </c>
      <c r="U49" s="54" t="e">
        <f t="shared" si="16"/>
        <v>#REF!</v>
      </c>
      <c r="V49" s="54" t="e">
        <f t="shared" si="16"/>
        <v>#REF!</v>
      </c>
      <c r="W49" s="84">
        <f t="shared" si="16"/>
        <v>0.17679779189513389</v>
      </c>
    </row>
    <row r="50" spans="1:23" x14ac:dyDescent="0.25">
      <c r="A50">
        <f>((('Data-Monthly MWh Results'!$I$18)/31)*O18/(SUM($O$7:$O$30)))-O50</f>
        <v>0</v>
      </c>
      <c r="B50">
        <f t="shared" si="7"/>
        <v>12</v>
      </c>
      <c r="C50" s="83">
        <f t="shared" si="4"/>
        <v>1.9195117030302807E-2</v>
      </c>
      <c r="D50" s="54">
        <f t="shared" si="5"/>
        <v>0.31125442223070693</v>
      </c>
      <c r="E50" s="54" t="e">
        <f t="shared" si="5"/>
        <v>#REF!</v>
      </c>
      <c r="F50" s="54">
        <f t="shared" si="5"/>
        <v>4.0275037837662158</v>
      </c>
      <c r="G50" s="54">
        <f t="shared" si="5"/>
        <v>0.22730434304058267</v>
      </c>
      <c r="H50" s="54">
        <v>0</v>
      </c>
      <c r="I50" s="54">
        <f t="shared" ref="I50:W50" si="17">I18*I$35</f>
        <v>0.12193669833936314</v>
      </c>
      <c r="J50" s="54" t="e">
        <f t="shared" si="17"/>
        <v>#REF!</v>
      </c>
      <c r="K50" s="84">
        <f t="shared" si="17"/>
        <v>0.42533788918390719</v>
      </c>
      <c r="L50" s="83">
        <f t="shared" si="17"/>
        <v>1.1927650634896085</v>
      </c>
      <c r="M50" s="54">
        <f t="shared" si="17"/>
        <v>2.1403233606878316E-2</v>
      </c>
      <c r="N50" s="54">
        <f t="shared" si="17"/>
        <v>1.5565557597053072</v>
      </c>
      <c r="O50" s="54">
        <f t="shared" si="17"/>
        <v>6.9492111854895429</v>
      </c>
      <c r="P50" s="54">
        <f t="shared" si="17"/>
        <v>1.435111795959561</v>
      </c>
      <c r="Q50" s="54">
        <f t="shared" si="17"/>
        <v>0.34834804505604033</v>
      </c>
      <c r="R50" s="54">
        <f t="shared" si="17"/>
        <v>2.7677572311171118E-2</v>
      </c>
      <c r="S50" s="54">
        <f t="shared" si="17"/>
        <v>0.15911623323761995</v>
      </c>
      <c r="T50" s="54">
        <f t="shared" si="17"/>
        <v>0.35379304699102354</v>
      </c>
      <c r="U50" s="54" t="e">
        <f t="shared" si="17"/>
        <v>#REF!</v>
      </c>
      <c r="V50" s="54" t="e">
        <f t="shared" si="17"/>
        <v>#REF!</v>
      </c>
      <c r="W50" s="84">
        <f t="shared" si="17"/>
        <v>0.17629507622551907</v>
      </c>
    </row>
    <row r="51" spans="1:23" x14ac:dyDescent="0.25">
      <c r="A51">
        <f>((('Data-Monthly MWh Results'!$I$18)/31)*O19/(SUM($O$7:$O$30)))-O51</f>
        <v>0</v>
      </c>
      <c r="B51">
        <f t="shared" si="7"/>
        <v>13</v>
      </c>
      <c r="C51" s="83">
        <f t="shared" si="4"/>
        <v>3.2693827782525275E-2</v>
      </c>
      <c r="D51" s="54">
        <f t="shared" si="5"/>
        <v>0.28890762725239399</v>
      </c>
      <c r="E51" s="54" t="e">
        <f t="shared" si="5"/>
        <v>#REF!</v>
      </c>
      <c r="F51" s="54">
        <f t="shared" si="5"/>
        <v>4.1286468154130276</v>
      </c>
      <c r="G51" s="54">
        <f t="shared" si="5"/>
        <v>0.24490645141959128</v>
      </c>
      <c r="H51" s="54">
        <v>0</v>
      </c>
      <c r="I51" s="54">
        <f t="shared" ref="I51:W51" si="18">I19*I$35</f>
        <v>0.1045171700051684</v>
      </c>
      <c r="J51" s="54" t="e">
        <f t="shared" si="18"/>
        <v>#REF!</v>
      </c>
      <c r="K51" s="84">
        <f t="shared" si="18"/>
        <v>0.45073705614047416</v>
      </c>
      <c r="L51" s="83">
        <f t="shared" si="18"/>
        <v>1.2778051277062361</v>
      </c>
      <c r="M51" s="54">
        <f t="shared" si="18"/>
        <v>2.0828847709698586E-2</v>
      </c>
      <c r="N51" s="54">
        <f t="shared" si="18"/>
        <v>1.5544933972967017</v>
      </c>
      <c r="O51" s="54">
        <f t="shared" si="18"/>
        <v>6.8969977055116249</v>
      </c>
      <c r="P51" s="54">
        <f t="shared" si="18"/>
        <v>1.4183678145733167</v>
      </c>
      <c r="Q51" s="54">
        <f t="shared" si="18"/>
        <v>0.34960294272965442</v>
      </c>
      <c r="R51" s="54">
        <f t="shared" si="18"/>
        <v>2.5573525340985111E-2</v>
      </c>
      <c r="S51" s="54">
        <f t="shared" si="18"/>
        <v>0.15965475561255421</v>
      </c>
      <c r="T51" s="54">
        <f t="shared" si="18"/>
        <v>0.35081125826527038</v>
      </c>
      <c r="U51" s="54" t="e">
        <f t="shared" si="18"/>
        <v>#REF!</v>
      </c>
      <c r="V51" s="54" t="e">
        <f t="shared" si="18"/>
        <v>#REF!</v>
      </c>
      <c r="W51" s="84">
        <f t="shared" si="18"/>
        <v>0.17472850586941285</v>
      </c>
    </row>
    <row r="52" spans="1:23" x14ac:dyDescent="0.25">
      <c r="A52">
        <f>((('Data-Monthly MWh Results'!$I$18)/31)*O20/(SUM($O$7:$O$30)))-O52</f>
        <v>0</v>
      </c>
      <c r="B52">
        <f t="shared" si="7"/>
        <v>14</v>
      </c>
      <c r="C52" s="83">
        <f t="shared" si="4"/>
        <v>5.0397269196002577E-2</v>
      </c>
      <c r="D52" s="54">
        <f t="shared" si="5"/>
        <v>0.27231517491016138</v>
      </c>
      <c r="E52" s="54" t="e">
        <f t="shared" si="5"/>
        <v>#REF!</v>
      </c>
      <c r="F52" s="54">
        <f t="shared" si="5"/>
        <v>4.2727349947433044</v>
      </c>
      <c r="G52" s="54">
        <f t="shared" si="5"/>
        <v>0.25980912628380859</v>
      </c>
      <c r="H52" s="54">
        <v>0</v>
      </c>
      <c r="I52" s="54">
        <f t="shared" ref="I52:W52" si="19">I20*I$35</f>
        <v>9.3629964796296691E-2</v>
      </c>
      <c r="J52" s="54" t="e">
        <f t="shared" si="19"/>
        <v>#REF!</v>
      </c>
      <c r="K52" s="84">
        <f t="shared" si="19"/>
        <v>0.47414898954153833</v>
      </c>
      <c r="L52" s="83">
        <f t="shared" si="19"/>
        <v>1.3388861320434287</v>
      </c>
      <c r="M52" s="54">
        <f t="shared" si="19"/>
        <v>2.0423487221627609E-2</v>
      </c>
      <c r="N52" s="54">
        <f t="shared" si="19"/>
        <v>1.5366136820894658</v>
      </c>
      <c r="O52" s="54">
        <f t="shared" si="19"/>
        <v>6.8196866773649676</v>
      </c>
      <c r="P52" s="54">
        <f t="shared" si="19"/>
        <v>1.3815558058138009</v>
      </c>
      <c r="Q52" s="54">
        <f t="shared" si="19"/>
        <v>0.36023053360340385</v>
      </c>
      <c r="R52" s="54">
        <f t="shared" si="19"/>
        <v>2.4263633779704374E-2</v>
      </c>
      <c r="S52" s="54">
        <f t="shared" si="19"/>
        <v>0.16076474242204686</v>
      </c>
      <c r="T52" s="54">
        <f t="shared" si="19"/>
        <v>0.34048021337517914</v>
      </c>
      <c r="U52" s="54" t="e">
        <f t="shared" si="19"/>
        <v>#REF!</v>
      </c>
      <c r="V52" s="54" t="e">
        <f t="shared" si="19"/>
        <v>#REF!</v>
      </c>
      <c r="W52" s="84">
        <f t="shared" si="19"/>
        <v>0.17202234544099687</v>
      </c>
    </row>
    <row r="53" spans="1:23" x14ac:dyDescent="0.25">
      <c r="A53">
        <f>((('Data-Monthly MWh Results'!$I$18)/31)*O21/(SUM($O$7:$O$30)))-O53</f>
        <v>0</v>
      </c>
      <c r="B53">
        <f>B52+1</f>
        <v>15</v>
      </c>
      <c r="C53" s="83">
        <f t="shared" si="4"/>
        <v>7.0424694298084761E-2</v>
      </c>
      <c r="D53" s="54">
        <f t="shared" si="5"/>
        <v>0.24796799460543001</v>
      </c>
      <c r="E53" s="54" t="e">
        <f t="shared" si="5"/>
        <v>#REF!</v>
      </c>
      <c r="F53" s="54">
        <f t="shared" si="5"/>
        <v>4.5226040794239779</v>
      </c>
      <c r="G53" s="54">
        <f t="shared" si="5"/>
        <v>0.27055021777152866</v>
      </c>
      <c r="H53" s="54">
        <v>0</v>
      </c>
      <c r="I53" s="54">
        <f t="shared" ref="I53:W53" si="20">I21*I$35</f>
        <v>8.0565318545650647E-2</v>
      </c>
      <c r="J53" s="54" t="e">
        <f t="shared" si="20"/>
        <v>#REF!</v>
      </c>
      <c r="K53" s="84">
        <f t="shared" si="20"/>
        <v>0.50243143407719515</v>
      </c>
      <c r="L53" s="83">
        <f t="shared" si="20"/>
        <v>1.3607063810218829</v>
      </c>
      <c r="M53" s="54">
        <f t="shared" si="20"/>
        <v>1.9756112279657345E-2</v>
      </c>
      <c r="N53" s="54">
        <f t="shared" si="20"/>
        <v>1.5003714924847451</v>
      </c>
      <c r="O53" s="54">
        <f t="shared" si="20"/>
        <v>6.6413367893654183</v>
      </c>
      <c r="P53" s="54">
        <f t="shared" si="20"/>
        <v>1.3123436157286843</v>
      </c>
      <c r="Q53" s="54">
        <f t="shared" si="20"/>
        <v>0.35930400693325942</v>
      </c>
      <c r="R53" s="54">
        <f t="shared" si="20"/>
        <v>2.3770287904070948E-2</v>
      </c>
      <c r="S53" s="54">
        <f t="shared" si="20"/>
        <v>0.15944568142579507</v>
      </c>
      <c r="T53" s="54">
        <f t="shared" si="20"/>
        <v>0.31579039566608175</v>
      </c>
      <c r="U53" s="54" t="e">
        <f t="shared" si="20"/>
        <v>#REF!</v>
      </c>
      <c r="V53" s="54" t="e">
        <f t="shared" si="20"/>
        <v>#REF!</v>
      </c>
      <c r="W53" s="84">
        <f t="shared" si="20"/>
        <v>0.16671462630673564</v>
      </c>
    </row>
    <row r="54" spans="1:23" x14ac:dyDescent="0.25">
      <c r="A54">
        <f>((('Data-Monthly MWh Results'!$I$18)/31)*O22/(SUM($O$7:$O$30)))-O54</f>
        <v>0</v>
      </c>
      <c r="B54">
        <f t="shared" si="7"/>
        <v>16</v>
      </c>
      <c r="C54" s="83">
        <f t="shared" si="4"/>
        <v>8.82880846473586E-2</v>
      </c>
      <c r="D54" s="54">
        <f t="shared" si="5"/>
        <v>0.23496530102200322</v>
      </c>
      <c r="E54" s="54" t="e">
        <f t="shared" si="5"/>
        <v>#REF!</v>
      </c>
      <c r="F54" s="54">
        <f t="shared" si="5"/>
        <v>4.6016210674125473</v>
      </c>
      <c r="G54" s="54">
        <f t="shared" si="5"/>
        <v>0.27655153694341073</v>
      </c>
      <c r="H54" s="54">
        <v>0</v>
      </c>
      <c r="I54" s="54">
        <f t="shared" ref="I54:W54" si="21">I22*I$35</f>
        <v>7.8387877503876296E-2</v>
      </c>
      <c r="J54" s="54" t="e">
        <f t="shared" si="21"/>
        <v>#REF!</v>
      </c>
      <c r="K54" s="84">
        <f t="shared" si="21"/>
        <v>0.54469877242550035</v>
      </c>
      <c r="L54" s="83">
        <f t="shared" si="21"/>
        <v>1.3340334138545715</v>
      </c>
      <c r="M54" s="54">
        <f t="shared" si="21"/>
        <v>1.8584439286425575E-2</v>
      </c>
      <c r="N54" s="54">
        <f t="shared" si="21"/>
        <v>1.3890946328639906</v>
      </c>
      <c r="O54" s="54">
        <f t="shared" si="21"/>
        <v>6.2974331207581002</v>
      </c>
      <c r="P54" s="54">
        <f t="shared" si="21"/>
        <v>1.1915544978397583</v>
      </c>
      <c r="Q54" s="54">
        <f t="shared" si="21"/>
        <v>0.34561353898037306</v>
      </c>
      <c r="R54" s="54">
        <f t="shared" si="21"/>
        <v>2.2693631813534669E-2</v>
      </c>
      <c r="S54" s="54">
        <f t="shared" si="21"/>
        <v>0.15679623861046488</v>
      </c>
      <c r="T54" s="54">
        <f t="shared" si="21"/>
        <v>0.26803145436032161</v>
      </c>
      <c r="U54" s="54" t="e">
        <f t="shared" si="21"/>
        <v>#REF!</v>
      </c>
      <c r="V54" s="54" t="e">
        <f t="shared" si="21"/>
        <v>#REF!</v>
      </c>
      <c r="W54" s="84">
        <f t="shared" si="21"/>
        <v>0.15713874381822135</v>
      </c>
    </row>
    <row r="55" spans="1:23" x14ac:dyDescent="0.25">
      <c r="A55">
        <f>((('Data-Monthly MWh Results'!$I$18)/31)*O23/(SUM($O$7:$O$30)))-O55</f>
        <v>0</v>
      </c>
      <c r="B55">
        <f t="shared" si="7"/>
        <v>17</v>
      </c>
      <c r="C55" s="83">
        <f t="shared" si="4"/>
        <v>0.10224100507603016</v>
      </c>
      <c r="D55" s="54">
        <f t="shared" si="5"/>
        <v>0.23984740742407745</v>
      </c>
      <c r="E55" s="54" t="e">
        <f t="shared" si="5"/>
        <v>#REF!</v>
      </c>
      <c r="F55" s="54">
        <f t="shared" si="5"/>
        <v>4.5770665368629304</v>
      </c>
      <c r="G55" s="54">
        <f t="shared" si="5"/>
        <v>0.27776739163073233</v>
      </c>
      <c r="H55" s="54">
        <v>0</v>
      </c>
      <c r="I55" s="54">
        <f t="shared" ref="I55:W55" si="22">I23*I$35</f>
        <v>8.2742759587424983E-2</v>
      </c>
      <c r="J55" s="54" t="e">
        <f t="shared" si="22"/>
        <v>#REF!</v>
      </c>
      <c r="K55" s="84">
        <f t="shared" si="22"/>
        <v>0.58460336113537492</v>
      </c>
      <c r="L55" s="83">
        <f t="shared" si="22"/>
        <v>1.2021715869781164</v>
      </c>
      <c r="M55" s="54">
        <f t="shared" si="22"/>
        <v>1.7007191870219332E-2</v>
      </c>
      <c r="N55" s="54">
        <f t="shared" si="22"/>
        <v>1.2929336853802111</v>
      </c>
      <c r="O55" s="54">
        <f t="shared" si="22"/>
        <v>5.7683734006302254</v>
      </c>
      <c r="P55" s="54">
        <f t="shared" si="22"/>
        <v>1.0533569515209618</v>
      </c>
      <c r="Q55" s="54">
        <f t="shared" si="22"/>
        <v>0.34282762941420669</v>
      </c>
      <c r="R55" s="54">
        <f t="shared" si="22"/>
        <v>2.4217533366494223E-2</v>
      </c>
      <c r="S55" s="54">
        <f t="shared" si="22"/>
        <v>0.1492537448982445</v>
      </c>
      <c r="T55" s="54">
        <f t="shared" si="22"/>
        <v>0.21347065136005688</v>
      </c>
      <c r="U55" s="54" t="e">
        <f t="shared" si="22"/>
        <v>#REF!</v>
      </c>
      <c r="V55" s="54" t="e">
        <f t="shared" si="22"/>
        <v>#REF!</v>
      </c>
      <c r="W55" s="84">
        <f t="shared" si="22"/>
        <v>0.14419121358449102</v>
      </c>
    </row>
    <row r="56" spans="1:23" x14ac:dyDescent="0.25">
      <c r="A56">
        <f>((('Data-Monthly MWh Results'!$I$18)/31)*O24/(SUM($O$7:$O$30)))-O56</f>
        <v>0</v>
      </c>
      <c r="B56">
        <f t="shared" si="7"/>
        <v>18</v>
      </c>
      <c r="C56" s="83">
        <f t="shared" si="4"/>
        <v>0.10943670428601911</v>
      </c>
      <c r="D56" s="54">
        <f t="shared" si="5"/>
        <v>0.26623119499650327</v>
      </c>
      <c r="E56" s="54" t="e">
        <f t="shared" si="5"/>
        <v>#REF!</v>
      </c>
      <c r="F56" s="54">
        <f t="shared" si="5"/>
        <v>4.6274518942274705</v>
      </c>
      <c r="G56" s="54">
        <f t="shared" si="5"/>
        <v>0.27463818395632628</v>
      </c>
      <c r="H56" s="54">
        <v>0</v>
      </c>
      <c r="I56" s="54">
        <f t="shared" ref="I56:W56" si="23">I24*I$35</f>
        <v>0.10016228792161973</v>
      </c>
      <c r="J56" s="54" t="e">
        <f t="shared" si="23"/>
        <v>#REF!</v>
      </c>
      <c r="K56" s="84">
        <f t="shared" si="23"/>
        <v>0.62306117024487095</v>
      </c>
      <c r="L56" s="83">
        <f t="shared" si="23"/>
        <v>0.98498218495288359</v>
      </c>
      <c r="M56" s="54">
        <f t="shared" si="23"/>
        <v>1.5238437155007089E-2</v>
      </c>
      <c r="N56" s="54">
        <f t="shared" si="23"/>
        <v>1.1876938639496879</v>
      </c>
      <c r="O56" s="54">
        <f t="shared" si="23"/>
        <v>5.1439918141572578</v>
      </c>
      <c r="P56" s="54">
        <f t="shared" si="23"/>
        <v>0.92804184744127372</v>
      </c>
      <c r="Q56" s="54">
        <f t="shared" si="23"/>
        <v>0.32845711141739065</v>
      </c>
      <c r="R56" s="54">
        <f t="shared" si="23"/>
        <v>2.3361531976054856E-2</v>
      </c>
      <c r="S56" s="54">
        <f t="shared" si="23"/>
        <v>0.13345652736660388</v>
      </c>
      <c r="T56" s="54">
        <f t="shared" si="23"/>
        <v>0.16671077633178555</v>
      </c>
      <c r="U56" s="54" t="e">
        <f t="shared" si="23"/>
        <v>#REF!</v>
      </c>
      <c r="V56" s="54" t="e">
        <f t="shared" si="23"/>
        <v>#REF!</v>
      </c>
      <c r="W56" s="84">
        <f t="shared" si="23"/>
        <v>0.12927518162637888</v>
      </c>
    </row>
    <row r="57" spans="1:23" x14ac:dyDescent="0.25">
      <c r="A57">
        <f>((('Data-Monthly MWh Results'!$I$18)/31)*O25/(SUM($O$7:$O$30)))-O57</f>
        <v>0</v>
      </c>
      <c r="B57">
        <f t="shared" si="7"/>
        <v>19</v>
      </c>
      <c r="C57" s="83">
        <f t="shared" si="4"/>
        <v>0.10130794689670128</v>
      </c>
      <c r="D57" s="54">
        <f t="shared" si="5"/>
        <v>0.32031423715779772</v>
      </c>
      <c r="E57" s="54" t="e">
        <f t="shared" si="5"/>
        <v>#REF!</v>
      </c>
      <c r="F57" s="54">
        <f t="shared" si="5"/>
        <v>5.2243280070753499</v>
      </c>
      <c r="G57" s="54">
        <f t="shared" si="5"/>
        <v>0.26749987407460374</v>
      </c>
      <c r="H57" s="54">
        <v>0</v>
      </c>
      <c r="I57" s="54">
        <f t="shared" ref="I57:W57" si="24">I25*I$35</f>
        <v>0.11758181625581446</v>
      </c>
      <c r="J57" s="54" t="e">
        <f t="shared" si="24"/>
        <v>#REF!</v>
      </c>
      <c r="K57" s="84">
        <f t="shared" si="24"/>
        <v>0.64131835628431411</v>
      </c>
      <c r="L57" s="83">
        <f t="shared" si="24"/>
        <v>0.75343615401891684</v>
      </c>
      <c r="M57" s="54">
        <f t="shared" si="24"/>
        <v>1.3706707538989159E-2</v>
      </c>
      <c r="N57" s="54">
        <f t="shared" si="24"/>
        <v>1.0932025484744559</v>
      </c>
      <c r="O57" s="54">
        <f t="shared" si="24"/>
        <v>4.5902782239652717</v>
      </c>
      <c r="P57" s="54">
        <f t="shared" si="24"/>
        <v>0.81627537623953184</v>
      </c>
      <c r="Q57" s="54">
        <f t="shared" si="24"/>
        <v>0.32559102671194567</v>
      </c>
      <c r="R57" s="54">
        <f t="shared" si="24"/>
        <v>2.1102616523237371E-2</v>
      </c>
      <c r="S57" s="54">
        <f t="shared" si="24"/>
        <v>0.11748220065772634</v>
      </c>
      <c r="T57" s="54">
        <f t="shared" si="24"/>
        <v>0.13440051227258795</v>
      </c>
      <c r="U57" s="54" t="e">
        <f t="shared" si="24"/>
        <v>#REF!</v>
      </c>
      <c r="V57" s="54" t="e">
        <f t="shared" si="24"/>
        <v>#REF!</v>
      </c>
      <c r="W57" s="84">
        <f t="shared" si="24"/>
        <v>0.11643720345213571</v>
      </c>
    </row>
    <row r="58" spans="1:23" x14ac:dyDescent="0.25">
      <c r="A58">
        <f>((('Data-Monthly MWh Results'!$I$18)/31)*O26/(SUM($O$7:$O$30)))-O58</f>
        <v>0</v>
      </c>
      <c r="B58">
        <f t="shared" si="7"/>
        <v>20</v>
      </c>
      <c r="C58" s="83">
        <f t="shared" si="4"/>
        <v>7.5881550488022323E-2</v>
      </c>
      <c r="D58" s="54">
        <f t="shared" si="5"/>
        <v>0.34885717825163376</v>
      </c>
      <c r="E58" s="54" t="e">
        <f t="shared" si="5"/>
        <v>#REF!</v>
      </c>
      <c r="F58" s="54">
        <f t="shared" si="5"/>
        <v>6.8835851638902197</v>
      </c>
      <c r="G58" s="54">
        <f t="shared" si="5"/>
        <v>0.25648753414016967</v>
      </c>
      <c r="H58" s="54">
        <v>0</v>
      </c>
      <c r="I58" s="54">
        <f t="shared" ref="I58:W58" si="25">I26*I$35</f>
        <v>0.11758181625581446</v>
      </c>
      <c r="J58" s="54" t="e">
        <f t="shared" si="25"/>
        <v>#REF!</v>
      </c>
      <c r="K58" s="84">
        <f t="shared" si="25"/>
        <v>0.6134024566939098</v>
      </c>
      <c r="L58" s="83">
        <f t="shared" si="25"/>
        <v>0.58310459739004028</v>
      </c>
      <c r="M58" s="54">
        <f t="shared" si="25"/>
        <v>1.2303658536266511E-2</v>
      </c>
      <c r="N58" s="54">
        <f t="shared" si="25"/>
        <v>1.0017900169145819</v>
      </c>
      <c r="O58" s="54">
        <f t="shared" si="25"/>
        <v>4.0368332598053582</v>
      </c>
      <c r="P58" s="54">
        <f t="shared" si="25"/>
        <v>0.72306603706583528</v>
      </c>
      <c r="Q58" s="54">
        <f t="shared" si="25"/>
        <v>0.32133057790827385</v>
      </c>
      <c r="R58" s="54">
        <f t="shared" si="25"/>
        <v>2.3368041336853437E-2</v>
      </c>
      <c r="S58" s="54">
        <f t="shared" si="25"/>
        <v>0.10633370621302592</v>
      </c>
      <c r="T58" s="54">
        <f t="shared" si="25"/>
        <v>0.11207398149944506</v>
      </c>
      <c r="U58" s="54" t="e">
        <f t="shared" si="25"/>
        <v>#REF!</v>
      </c>
      <c r="V58" s="54" t="e">
        <f t="shared" si="25"/>
        <v>#REF!</v>
      </c>
      <c r="W58" s="84">
        <f t="shared" si="25"/>
        <v>0.10418588484259052</v>
      </c>
    </row>
    <row r="59" spans="1:23" x14ac:dyDescent="0.25">
      <c r="A59">
        <f>((('Data-Monthly MWh Results'!$I$18)/31)*O27/(SUM($O$7:$O$30)))-O59</f>
        <v>0</v>
      </c>
      <c r="B59">
        <f>B58+1</f>
        <v>21</v>
      </c>
      <c r="C59" s="83">
        <f t="shared" si="4"/>
        <v>5.0738847682868661E-2</v>
      </c>
      <c r="D59" s="54">
        <f t="shared" si="5"/>
        <v>0.31414227080250651</v>
      </c>
      <c r="E59" s="54" t="e">
        <f t="shared" si="5"/>
        <v>#REF!</v>
      </c>
      <c r="F59" s="54">
        <f t="shared" si="5"/>
        <v>8.2507681256712573</v>
      </c>
      <c r="G59" s="54">
        <f t="shared" si="5"/>
        <v>0.24247143773824659</v>
      </c>
      <c r="H59" s="54">
        <v>0</v>
      </c>
      <c r="I59" s="54">
        <f t="shared" ref="I59:W59" si="26">I27*I$35</f>
        <v>0.11322693417226577</v>
      </c>
      <c r="J59" s="54" t="e">
        <f t="shared" si="26"/>
        <v>#REF!</v>
      </c>
      <c r="K59" s="84">
        <f t="shared" si="26"/>
        <v>0.59195941254651741</v>
      </c>
      <c r="L59" s="83">
        <f t="shared" si="26"/>
        <v>0.45798757944175245</v>
      </c>
      <c r="M59" s="54">
        <f t="shared" si="26"/>
        <v>1.0770730146095156E-2</v>
      </c>
      <c r="N59" s="54">
        <f t="shared" si="26"/>
        <v>0.91751931704453071</v>
      </c>
      <c r="O59" s="54">
        <f t="shared" si="26"/>
        <v>3.4122412985812653</v>
      </c>
      <c r="P59" s="54">
        <f t="shared" si="26"/>
        <v>0.64015552922841235</v>
      </c>
      <c r="Q59" s="54">
        <f t="shared" si="26"/>
        <v>0.30692032538934944</v>
      </c>
      <c r="R59" s="54">
        <f t="shared" si="26"/>
        <v>2.4779373403944673E-2</v>
      </c>
      <c r="S59" s="54">
        <f t="shared" si="26"/>
        <v>9.7097543203350289E-2</v>
      </c>
      <c r="T59" s="54">
        <f t="shared" si="26"/>
        <v>9.6624044071479898E-2</v>
      </c>
      <c r="U59" s="54" t="e">
        <f t="shared" si="26"/>
        <v>#REF!</v>
      </c>
      <c r="V59" s="54" t="e">
        <f t="shared" si="26"/>
        <v>#REF!</v>
      </c>
      <c r="W59" s="84">
        <f t="shared" si="26"/>
        <v>9.101965197346687E-2</v>
      </c>
    </row>
    <row r="60" spans="1:23" x14ac:dyDescent="0.25">
      <c r="A60">
        <f>((('Data-Monthly MWh Results'!$I$18)/31)*O28/(SUM($O$7:$O$30)))-O60</f>
        <v>0</v>
      </c>
      <c r="B60">
        <f t="shared" si="7"/>
        <v>22</v>
      </c>
      <c r="C60" s="83">
        <f t="shared" si="4"/>
        <v>3.5547526315245645E-2</v>
      </c>
      <c r="D60" s="54">
        <f t="shared" si="5"/>
        <v>0.23626314139684465</v>
      </c>
      <c r="E60" s="54" t="e">
        <f t="shared" si="5"/>
        <v>#REF!</v>
      </c>
      <c r="F60" s="54">
        <f t="shared" si="5"/>
        <v>7.9324601435370523</v>
      </c>
      <c r="G60" s="54">
        <f t="shared" si="5"/>
        <v>0.22695700920110759</v>
      </c>
      <c r="H60" s="54">
        <v>0</v>
      </c>
      <c r="I60" s="54">
        <f t="shared" ref="I60:W60" si="27">I28*I$35</f>
        <v>0.10669461104694274</v>
      </c>
      <c r="J60" s="54" t="e">
        <f t="shared" si="27"/>
        <v>#REF!</v>
      </c>
      <c r="K60" s="84">
        <f t="shared" si="27"/>
        <v>0.56127778869037115</v>
      </c>
      <c r="L60" s="83">
        <f t="shared" si="27"/>
        <v>0.35095175518475313</v>
      </c>
      <c r="M60" s="54">
        <f t="shared" si="27"/>
        <v>9.5164028359938421E-3</v>
      </c>
      <c r="N60" s="54">
        <f t="shared" si="27"/>
        <v>0.85871434039622085</v>
      </c>
      <c r="O60" s="54">
        <f t="shared" si="27"/>
        <v>2.8558463688588831</v>
      </c>
      <c r="P60" s="54">
        <f t="shared" si="27"/>
        <v>0.55206564260865532</v>
      </c>
      <c r="Q60" s="54">
        <f t="shared" si="27"/>
        <v>0.30213062613709979</v>
      </c>
      <c r="R60" s="54">
        <f t="shared" si="27"/>
        <v>2.5301206206075347E-2</v>
      </c>
      <c r="S60" s="54">
        <f t="shared" si="27"/>
        <v>8.6233962579449389E-2</v>
      </c>
      <c r="T60" s="54">
        <f t="shared" si="27"/>
        <v>8.4789893715750811E-2</v>
      </c>
      <c r="U60" s="54" t="e">
        <f t="shared" si="27"/>
        <v>#REF!</v>
      </c>
      <c r="V60" s="54" t="e">
        <f t="shared" si="27"/>
        <v>#REF!</v>
      </c>
      <c r="W60" s="84">
        <f t="shared" si="27"/>
        <v>8.1181311516387189E-2</v>
      </c>
    </row>
    <row r="61" spans="1:23" x14ac:dyDescent="0.25">
      <c r="A61">
        <f>((('Data-Monthly MWh Results'!$I$18)/31)*O29/(SUM($O$7:$O$30)))-O61</f>
        <v>0</v>
      </c>
      <c r="B61">
        <f t="shared" si="7"/>
        <v>23</v>
      </c>
      <c r="C61" s="83">
        <f t="shared" si="4"/>
        <v>2.0890497626126259E-2</v>
      </c>
      <c r="D61" s="54">
        <f t="shared" si="5"/>
        <v>0.15415055792789539</v>
      </c>
      <c r="E61" s="54" t="e">
        <f t="shared" si="5"/>
        <v>#REF!</v>
      </c>
      <c r="F61" s="54">
        <f t="shared" si="5"/>
        <v>6.2622571757745673</v>
      </c>
      <c r="G61" s="54">
        <f t="shared" si="5"/>
        <v>0.21135920053667134</v>
      </c>
      <c r="H61" s="54">
        <v>0</v>
      </c>
      <c r="I61" s="54">
        <f t="shared" ref="I61:W61" si="28">I29*I$35</f>
        <v>9.1452523754522355E-2</v>
      </c>
      <c r="J61" s="54" t="e">
        <f t="shared" si="28"/>
        <v>#REF!</v>
      </c>
      <c r="K61" s="84">
        <f t="shared" si="28"/>
        <v>0.47571681224345413</v>
      </c>
      <c r="L61" s="83">
        <f t="shared" si="28"/>
        <v>0.28104713481795779</v>
      </c>
      <c r="M61" s="54">
        <f t="shared" si="28"/>
        <v>8.3590036413673345E-3</v>
      </c>
      <c r="N61" s="54">
        <f t="shared" si="28"/>
        <v>0.79653061746097342</v>
      </c>
      <c r="O61" s="54">
        <f t="shared" si="28"/>
        <v>2.4143952814843739</v>
      </c>
      <c r="P61" s="54">
        <f t="shared" si="28"/>
        <v>0.48626848380642951</v>
      </c>
      <c r="Q61" s="54">
        <f t="shared" si="28"/>
        <v>0.28941160756518169</v>
      </c>
      <c r="R61" s="54">
        <f t="shared" si="28"/>
        <v>2.3330643290618892E-2</v>
      </c>
      <c r="S61" s="54">
        <f t="shared" si="28"/>
        <v>7.8956080197876352E-2</v>
      </c>
      <c r="T61" s="54">
        <f t="shared" si="28"/>
        <v>7.4330351328639813E-2</v>
      </c>
      <c r="U61" s="54" t="e">
        <f t="shared" si="28"/>
        <v>#REF!</v>
      </c>
      <c r="V61" s="54" t="e">
        <f t="shared" si="28"/>
        <v>#REF!</v>
      </c>
      <c r="W61" s="84">
        <f t="shared" si="28"/>
        <v>7.1936779554882951E-2</v>
      </c>
    </row>
    <row r="62" spans="1:23" x14ac:dyDescent="0.25">
      <c r="A62">
        <f>((('Data-Monthly MWh Results'!$I$18)/31)*O30/(SUM($O$7:$O$30)))-O62</f>
        <v>0</v>
      </c>
      <c r="B62">
        <f>B61+1</f>
        <v>24</v>
      </c>
      <c r="C62" s="83">
        <f t="shared" si="4"/>
        <v>8.7315891253423265E-3</v>
      </c>
      <c r="D62" s="54">
        <f t="shared" si="5"/>
        <v>9.511580908048424E-2</v>
      </c>
      <c r="E62" s="54" t="e">
        <f t="shared" si="5"/>
        <v>#REF!</v>
      </c>
      <c r="F62" s="54">
        <f t="shared" si="5"/>
        <v>4.0831214961680047</v>
      </c>
      <c r="G62" s="54">
        <f t="shared" si="5"/>
        <v>0.19691439408323039</v>
      </c>
      <c r="H62" s="54">
        <v>0</v>
      </c>
      <c r="I62" s="54">
        <f t="shared" ref="I62:W62" si="29">I30*I$35</f>
        <v>6.3145790211455902E-2</v>
      </c>
      <c r="J62" s="54" t="e">
        <f t="shared" si="29"/>
        <v>#REF!</v>
      </c>
      <c r="K62" s="84">
        <f t="shared" si="29"/>
        <v>0.37657943111284253</v>
      </c>
      <c r="L62" s="83">
        <f t="shared" si="29"/>
        <v>0.23753367097482786</v>
      </c>
      <c r="M62" s="54">
        <f t="shared" si="29"/>
        <v>7.7707197059776077E-3</v>
      </c>
      <c r="N62" s="54">
        <f t="shared" si="29"/>
        <v>0.73966071542549161</v>
      </c>
      <c r="O62" s="54">
        <f t="shared" si="29"/>
        <v>2.1743461866766141</v>
      </c>
      <c r="P62" s="54">
        <f t="shared" si="29"/>
        <v>0.45285351984553107</v>
      </c>
      <c r="Q62" s="54">
        <f t="shared" si="29"/>
        <v>0.2870976265234858</v>
      </c>
      <c r="R62" s="54">
        <f t="shared" si="29"/>
        <v>2.415770718365828E-2</v>
      </c>
      <c r="S62" s="54">
        <f t="shared" si="29"/>
        <v>7.4443948518089581E-2</v>
      </c>
      <c r="T62" s="54">
        <f t="shared" si="29"/>
        <v>7.0354688116562911E-2</v>
      </c>
      <c r="U62" s="54" t="e">
        <f t="shared" si="29"/>
        <v>#REF!</v>
      </c>
      <c r="V62" s="54" t="e">
        <f t="shared" si="29"/>
        <v>#REF!</v>
      </c>
      <c r="W62" s="84">
        <f t="shared" si="29"/>
        <v>6.5734457126680093E-2</v>
      </c>
    </row>
    <row r="63" spans="1:23" x14ac:dyDescent="0.25">
      <c r="C63" s="52">
        <f>AVERAGE(C39:C62)</f>
        <v>3.3137655450357593E-2</v>
      </c>
      <c r="D63" s="53">
        <f t="shared" ref="D63:W63" si="30">AVERAGE(D39:D62)</f>
        <v>0.197767707949312</v>
      </c>
      <c r="E63" s="53" t="e">
        <f t="shared" si="30"/>
        <v>#REF!</v>
      </c>
      <c r="F63" s="53">
        <f t="shared" si="30"/>
        <v>3.8964184344338428</v>
      </c>
      <c r="G63" s="53">
        <f t="shared" si="30"/>
        <v>0.21449037115305972</v>
      </c>
      <c r="H63" s="54">
        <v>0</v>
      </c>
      <c r="I63" s="53">
        <f t="shared" si="30"/>
        <v>8.7188368381047598E-2</v>
      </c>
      <c r="J63" s="53" t="e">
        <f t="shared" si="30"/>
        <v>#REF!</v>
      </c>
      <c r="K63" s="55">
        <f t="shared" si="30"/>
        <v>0.42138640592063203</v>
      </c>
      <c r="L63" s="52">
        <f t="shared" si="30"/>
        <v>0.68397205890777313</v>
      </c>
      <c r="M63" s="53">
        <f t="shared" si="30"/>
        <v>1.4412710507270528E-2</v>
      </c>
      <c r="N63" s="53">
        <f t="shared" si="30"/>
        <v>1.1610393975695268</v>
      </c>
      <c r="O63" s="53">
        <f t="shared" si="30"/>
        <v>4.7060071567747359</v>
      </c>
      <c r="P63" s="53">
        <f t="shared" si="30"/>
        <v>0.94433876495500069</v>
      </c>
      <c r="Q63" s="53">
        <f t="shared" si="30"/>
        <v>0.31765014077317061</v>
      </c>
      <c r="R63" s="53">
        <f t="shared" si="30"/>
        <v>2.7239850699815354E-2</v>
      </c>
      <c r="S63" s="53">
        <f t="shared" si="30"/>
        <v>0.11721262862474198</v>
      </c>
      <c r="T63" s="53">
        <f t="shared" si="30"/>
        <v>0.20628581973405058</v>
      </c>
      <c r="U63" s="53" t="e">
        <f t="shared" si="30"/>
        <v>#REF!</v>
      </c>
      <c r="V63" s="53" t="e">
        <f t="shared" si="30"/>
        <v>#REF!</v>
      </c>
      <c r="W63" s="55">
        <f t="shared" si="30"/>
        <v>0.12234236216777918</v>
      </c>
    </row>
    <row r="64" spans="1:23" x14ac:dyDescent="0.25">
      <c r="C64" s="49"/>
      <c r="D64" s="50"/>
      <c r="E64" s="50"/>
      <c r="F64" s="50"/>
      <c r="G64" s="50"/>
      <c r="H64" s="50"/>
      <c r="I64" s="50"/>
      <c r="J64" s="50"/>
      <c r="K64" s="51"/>
      <c r="L64" s="49"/>
      <c r="M64" s="50"/>
      <c r="N64" s="50"/>
      <c r="O64" s="50"/>
      <c r="P64" s="50"/>
      <c r="Q64" s="50"/>
      <c r="R64" s="50"/>
      <c r="S64" s="50"/>
      <c r="T64" s="50"/>
      <c r="U64" s="50"/>
      <c r="V64" s="50"/>
      <c r="W64" s="51"/>
    </row>
    <row r="65" spans="2:23" x14ac:dyDescent="0.25">
      <c r="B65" s="43" t="s">
        <v>121</v>
      </c>
      <c r="C65" s="59">
        <f>C63-C33</f>
        <v>0</v>
      </c>
      <c r="D65" s="60">
        <f t="shared" ref="D65:W65" si="31">D63-D33</f>
        <v>0</v>
      </c>
      <c r="E65" s="60" t="e">
        <f t="shared" si="31"/>
        <v>#REF!</v>
      </c>
      <c r="F65" s="60">
        <f t="shared" si="31"/>
        <v>0</v>
      </c>
      <c r="G65" s="60">
        <f t="shared" si="31"/>
        <v>0</v>
      </c>
      <c r="H65" s="60">
        <f t="shared" si="31"/>
        <v>0</v>
      </c>
      <c r="I65" s="60">
        <f t="shared" si="31"/>
        <v>0</v>
      </c>
      <c r="J65" s="60" t="e">
        <f t="shared" si="31"/>
        <v>#REF!</v>
      </c>
      <c r="K65" s="61">
        <f t="shared" si="31"/>
        <v>0</v>
      </c>
      <c r="L65" s="59">
        <f t="shared" si="31"/>
        <v>0</v>
      </c>
      <c r="M65" s="60">
        <f t="shared" si="31"/>
        <v>0</v>
      </c>
      <c r="N65" s="60">
        <f t="shared" si="31"/>
        <v>0</v>
      </c>
      <c r="O65" s="60">
        <f t="shared" si="31"/>
        <v>0</v>
      </c>
      <c r="P65" s="60">
        <f t="shared" si="31"/>
        <v>0</v>
      </c>
      <c r="Q65" s="60">
        <f t="shared" si="31"/>
        <v>0</v>
      </c>
      <c r="R65" s="60">
        <f t="shared" si="31"/>
        <v>0</v>
      </c>
      <c r="S65" s="60">
        <f t="shared" si="31"/>
        <v>0</v>
      </c>
      <c r="T65" s="60">
        <f t="shared" si="31"/>
        <v>0</v>
      </c>
      <c r="U65" s="60" t="e">
        <f t="shared" si="31"/>
        <v>#REF!</v>
      </c>
      <c r="V65" s="60" t="e">
        <f t="shared" si="31"/>
        <v>#REF!</v>
      </c>
      <c r="W65" s="61">
        <f t="shared" si="31"/>
        <v>0</v>
      </c>
    </row>
    <row r="66" spans="2:23" ht="15.75" thickBot="1" x14ac:dyDescent="0.3">
      <c r="C66" s="62"/>
      <c r="D66" s="63"/>
      <c r="E66" s="63"/>
      <c r="F66" s="63"/>
      <c r="G66" s="63"/>
      <c r="H66" s="63"/>
      <c r="I66" s="63"/>
      <c r="J66" s="63"/>
      <c r="K66" s="64"/>
      <c r="L66" s="62"/>
      <c r="M66" s="63"/>
      <c r="N66" s="63"/>
      <c r="O66" s="63"/>
      <c r="P66" s="63"/>
      <c r="Q66" s="63"/>
      <c r="R66" s="63"/>
      <c r="S66" s="63"/>
      <c r="T66" s="63"/>
      <c r="U66" s="63"/>
      <c r="V66" s="63"/>
      <c r="W66" s="64"/>
    </row>
  </sheetData>
  <mergeCells count="7">
    <mergeCell ref="C2:W2"/>
    <mergeCell ref="C37:K37"/>
    <mergeCell ref="L37:W37"/>
    <mergeCell ref="C4:K4"/>
    <mergeCell ref="L4:W4"/>
    <mergeCell ref="C6:K6"/>
    <mergeCell ref="L6:W6"/>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J749"/>
  <sheetViews>
    <sheetView zoomScaleNormal="100" workbookViewId="0"/>
  </sheetViews>
  <sheetFormatPr defaultRowHeight="15" x14ac:dyDescent="0.25"/>
  <cols>
    <col min="2" max="13" width="15.7109375" bestFit="1" customWidth="1"/>
    <col min="14" max="14" width="16.42578125" customWidth="1"/>
    <col min="16" max="17" width="9.140625" style="28"/>
    <col min="19" max="19" width="9.140625" customWidth="1"/>
  </cols>
  <sheetData>
    <row r="1" spans="1:24" ht="23.25" x14ac:dyDescent="0.35">
      <c r="A1" s="2" t="s">
        <v>38</v>
      </c>
    </row>
    <row r="5" spans="1:24" x14ac:dyDescent="0.25">
      <c r="A5" s="1" t="s">
        <v>84</v>
      </c>
    </row>
    <row r="6" spans="1:24" x14ac:dyDescent="0.25">
      <c r="A6" t="s">
        <v>182</v>
      </c>
      <c r="B6" s="161" t="s">
        <v>111</v>
      </c>
    </row>
    <row r="7" spans="1:24" x14ac:dyDescent="0.25">
      <c r="B7" s="10">
        <v>1</v>
      </c>
      <c r="C7" s="10">
        <f>B7+1</f>
        <v>2</v>
      </c>
      <c r="D7" s="10">
        <f t="shared" ref="D7" si="0">C7+1</f>
        <v>3</v>
      </c>
      <c r="E7" s="10">
        <f t="shared" ref="E7" si="1">D7+1</f>
        <v>4</v>
      </c>
      <c r="F7" s="10">
        <f t="shared" ref="F7" si="2">E7+1</f>
        <v>5</v>
      </c>
      <c r="G7" s="10">
        <f t="shared" ref="G7" si="3">F7+1</f>
        <v>6</v>
      </c>
      <c r="H7" s="10">
        <f t="shared" ref="H7" si="4">G7+1</f>
        <v>7</v>
      </c>
      <c r="I7" s="10">
        <f t="shared" ref="I7" si="5">H7+1</f>
        <v>8</v>
      </c>
      <c r="J7" s="10">
        <f t="shared" ref="J7" si="6">I7+1</f>
        <v>9</v>
      </c>
      <c r="K7" s="10">
        <f t="shared" ref="K7" si="7">J7+1</f>
        <v>10</v>
      </c>
      <c r="L7" s="10">
        <f t="shared" ref="L7" si="8">K7+1</f>
        <v>11</v>
      </c>
      <c r="M7" s="10">
        <f t="shared" ref="M7" si="9">L7+1</f>
        <v>12</v>
      </c>
    </row>
    <row r="8" spans="1:24" x14ac:dyDescent="0.25">
      <c r="B8" s="29" t="s">
        <v>39</v>
      </c>
      <c r="C8" s="29" t="s">
        <v>40</v>
      </c>
      <c r="D8" s="29" t="s">
        <v>41</v>
      </c>
      <c r="E8" s="29" t="s">
        <v>42</v>
      </c>
      <c r="F8" s="29" t="s">
        <v>43</v>
      </c>
      <c r="G8" s="29" t="s">
        <v>44</v>
      </c>
      <c r="H8" s="29" t="s">
        <v>45</v>
      </c>
      <c r="I8" s="29" t="s">
        <v>46</v>
      </c>
      <c r="J8" s="29" t="s">
        <v>47</v>
      </c>
      <c r="K8" s="29" t="s">
        <v>48</v>
      </c>
      <c r="L8" s="29" t="s">
        <v>49</v>
      </c>
      <c r="M8" s="29" t="s">
        <v>50</v>
      </c>
      <c r="P8" s="29"/>
      <c r="Q8" s="29"/>
    </row>
    <row r="9" spans="1:24" x14ac:dyDescent="0.25">
      <c r="A9">
        <v>1</v>
      </c>
      <c r="B9" s="126">
        <v>6.8306886625620557E-5</v>
      </c>
      <c r="C9" s="126">
        <v>4.6018687449321581E-5</v>
      </c>
      <c r="D9" s="126">
        <v>3.1724592708967338E-5</v>
      </c>
      <c r="E9" s="126">
        <v>1.9916759129014255E-5</v>
      </c>
      <c r="F9" s="126">
        <v>1.2022790391618543E-5</v>
      </c>
      <c r="G9" s="126">
        <v>1.6537685163922297E-5</v>
      </c>
      <c r="H9" s="126">
        <v>3.1288341747528066E-5</v>
      </c>
      <c r="I9" s="126">
        <v>2.6127571384313045E-5</v>
      </c>
      <c r="J9" s="126">
        <v>8.0083860636302173E-6</v>
      </c>
      <c r="K9" s="126">
        <v>7.9172610117622921E-6</v>
      </c>
      <c r="L9" s="126">
        <v>3.1910513298493531E-5</v>
      </c>
      <c r="M9" s="126">
        <v>6.9639076329769682E-5</v>
      </c>
      <c r="O9" s="30"/>
      <c r="Q9" s="30"/>
      <c r="R9" s="30"/>
      <c r="S9" s="28"/>
      <c r="T9" s="30"/>
      <c r="U9" s="28"/>
      <c r="V9" s="28"/>
      <c r="W9" s="30"/>
      <c r="X9" s="28"/>
    </row>
    <row r="10" spans="1:24" x14ac:dyDescent="0.25">
      <c r="A10">
        <f>A9+1</f>
        <v>2</v>
      </c>
      <c r="B10" s="126">
        <v>7.6738109946282801E-5</v>
      </c>
      <c r="C10" s="126">
        <v>5.6056509208415058E-5</v>
      </c>
      <c r="D10" s="126">
        <v>4.1649526740817536E-5</v>
      </c>
      <c r="E10" s="126">
        <v>2.7375784653980484E-5</v>
      </c>
      <c r="F10" s="126">
        <v>1.5068962424189955E-5</v>
      </c>
      <c r="G10" s="126">
        <v>1.0706147753498691E-5</v>
      </c>
      <c r="H10" s="126">
        <v>1.5615052462623772E-5</v>
      </c>
      <c r="I10" s="126">
        <v>1.3508016859785147E-5</v>
      </c>
      <c r="J10" s="126">
        <v>4.862234842204094E-6</v>
      </c>
      <c r="K10" s="126">
        <v>7.6899200866711288E-6</v>
      </c>
      <c r="L10" s="126">
        <v>4.0374844946844781E-5</v>
      </c>
      <c r="M10" s="126">
        <v>7.8131072165531595E-5</v>
      </c>
      <c r="O10" s="30"/>
      <c r="P10" s="30"/>
      <c r="Q10" s="30"/>
      <c r="R10" s="30"/>
      <c r="S10" s="28"/>
      <c r="T10" s="30"/>
      <c r="U10" s="28"/>
      <c r="V10" s="28"/>
      <c r="W10" s="30"/>
      <c r="X10" s="30"/>
    </row>
    <row r="11" spans="1:24" x14ac:dyDescent="0.25">
      <c r="A11">
        <f t="shared" ref="A11:A31" si="10">A10+1</f>
        <v>3</v>
      </c>
      <c r="B11" s="126">
        <v>8.271568309425714E-5</v>
      </c>
      <c r="C11" s="126">
        <v>6.407145714092817E-5</v>
      </c>
      <c r="D11" s="126">
        <v>5.0579022607370713E-5</v>
      </c>
      <c r="E11" s="126">
        <v>3.518052338509618E-5</v>
      </c>
      <c r="F11" s="126">
        <v>1.9984085951934528E-5</v>
      </c>
      <c r="G11" s="126">
        <v>1.0468551236776647E-5</v>
      </c>
      <c r="H11" s="126">
        <v>1.0397172095389345E-5</v>
      </c>
      <c r="I11" s="126">
        <v>9.682044772331411E-6</v>
      </c>
      <c r="J11" s="126">
        <v>5.4786348855863295E-6</v>
      </c>
      <c r="K11" s="126">
        <v>1.0284959814764572E-5</v>
      </c>
      <c r="L11" s="126">
        <v>4.7506050711896944E-5</v>
      </c>
      <c r="M11" s="126">
        <v>8.430174879030002E-5</v>
      </c>
      <c r="O11" s="30"/>
      <c r="P11" s="30"/>
      <c r="Q11" s="30"/>
      <c r="R11" s="30"/>
      <c r="S11" s="28"/>
      <c r="T11" s="30"/>
      <c r="U11" s="28"/>
      <c r="V11" s="28"/>
      <c r="W11" s="30"/>
      <c r="X11" s="30"/>
    </row>
    <row r="12" spans="1:24" x14ac:dyDescent="0.25">
      <c r="A12">
        <f t="shared" si="10"/>
        <v>4</v>
      </c>
      <c r="B12" s="126">
        <v>8.7110960676324052E-5</v>
      </c>
      <c r="C12" s="126">
        <v>7.0442483905110495E-5</v>
      </c>
      <c r="D12" s="126">
        <v>5.8087904088226756E-5</v>
      </c>
      <c r="E12" s="126">
        <v>4.2249534791704107E-5</v>
      </c>
      <c r="F12" s="126">
        <v>2.535281087523994E-5</v>
      </c>
      <c r="G12" s="126">
        <v>1.2143383354651331E-5</v>
      </c>
      <c r="H12" s="126">
        <v>9.4184742992358679E-6</v>
      </c>
      <c r="I12" s="126">
        <v>8.7136147041733028E-6</v>
      </c>
      <c r="J12" s="126">
        <v>7.2206475081891788E-6</v>
      </c>
      <c r="K12" s="126">
        <v>1.4059676444065498E-5</v>
      </c>
      <c r="L12" s="126">
        <v>5.3037061627485281E-5</v>
      </c>
      <c r="M12" s="126">
        <v>8.8814272917415291E-5</v>
      </c>
      <c r="O12" s="30"/>
      <c r="P12" s="30"/>
      <c r="Q12" s="30"/>
      <c r="R12" s="30"/>
      <c r="S12" s="28"/>
      <c r="T12" s="30"/>
      <c r="U12" s="28"/>
      <c r="V12" s="28"/>
      <c r="W12" s="30"/>
      <c r="X12" s="30"/>
    </row>
    <row r="13" spans="1:24" x14ac:dyDescent="0.25">
      <c r="A13">
        <f t="shared" si="10"/>
        <v>5</v>
      </c>
      <c r="B13" s="126">
        <v>8.9946897239553646E-5</v>
      </c>
      <c r="C13" s="126">
        <v>7.4816721055074586E-5</v>
      </c>
      <c r="D13" s="126">
        <v>6.3335675886136354E-5</v>
      </c>
      <c r="E13" s="126">
        <v>4.7351303332584773E-5</v>
      </c>
      <c r="F13" s="126">
        <v>2.9764438458457579E-5</v>
      </c>
      <c r="G13" s="126">
        <v>1.3920199479703654E-5</v>
      </c>
      <c r="H13" s="126">
        <v>9.9851534300278347E-6</v>
      </c>
      <c r="I13" s="126">
        <v>8.7889938003875739E-6</v>
      </c>
      <c r="J13" s="126">
        <v>9.0957451401585517E-6</v>
      </c>
      <c r="K13" s="126">
        <v>1.7875079894411773E-5</v>
      </c>
      <c r="L13" s="126">
        <v>5.6812419787931844E-5</v>
      </c>
      <c r="M13" s="126">
        <v>9.1239073088072715E-5</v>
      </c>
      <c r="O13" s="30"/>
      <c r="P13" s="30"/>
      <c r="Q13" s="30"/>
      <c r="R13" s="30"/>
      <c r="S13" s="28"/>
      <c r="T13" s="30"/>
      <c r="U13" s="28"/>
      <c r="V13" s="28"/>
      <c r="W13" s="30"/>
      <c r="X13" s="30"/>
    </row>
    <row r="14" spans="1:24" x14ac:dyDescent="0.25">
      <c r="A14">
        <f t="shared" si="10"/>
        <v>6</v>
      </c>
      <c r="B14" s="126">
        <v>8.9038215357418785E-5</v>
      </c>
      <c r="C14" s="126">
        <v>7.5000684225916655E-5</v>
      </c>
      <c r="D14" s="126">
        <v>6.2787518704699913E-5</v>
      </c>
      <c r="E14" s="126">
        <v>4.7013921490658022E-5</v>
      </c>
      <c r="F14" s="126">
        <v>2.9310024790112294E-5</v>
      </c>
      <c r="G14" s="126">
        <v>1.323039993115556E-5</v>
      </c>
      <c r="H14" s="126">
        <v>1.0058066616977647E-5</v>
      </c>
      <c r="I14" s="126">
        <v>8.739610615093804E-6</v>
      </c>
      <c r="J14" s="126">
        <v>9.5854466746237486E-6</v>
      </c>
      <c r="K14" s="126">
        <v>1.9704401841341275E-5</v>
      </c>
      <c r="L14" s="126">
        <v>5.6483630291107421E-5</v>
      </c>
      <c r="M14" s="126">
        <v>8.925527771035795E-5</v>
      </c>
      <c r="O14" s="30"/>
      <c r="P14" s="30"/>
      <c r="Q14" s="30"/>
      <c r="R14" s="30"/>
      <c r="S14" s="28"/>
      <c r="T14" s="30"/>
      <c r="U14" s="28"/>
      <c r="V14" s="28"/>
      <c r="W14" s="30"/>
      <c r="X14" s="30"/>
    </row>
    <row r="15" spans="1:24" x14ac:dyDescent="0.25">
      <c r="A15">
        <f t="shared" si="10"/>
        <v>7</v>
      </c>
      <c r="B15" s="126">
        <v>8.3503301331507886E-5</v>
      </c>
      <c r="C15" s="126">
        <v>6.8256646909166025E-5</v>
      </c>
      <c r="D15" s="126">
        <v>5.2685894184223757E-5</v>
      </c>
      <c r="E15" s="126">
        <v>3.9084220932565686E-5</v>
      </c>
      <c r="F15" s="126">
        <v>2.2618328864605283E-5</v>
      </c>
      <c r="G15" s="126">
        <v>1.0455049235826373E-5</v>
      </c>
      <c r="H15" s="126">
        <v>9.9512693367339833E-6</v>
      </c>
      <c r="I15" s="126">
        <v>8.0624928401655252E-6</v>
      </c>
      <c r="J15" s="126">
        <v>7.9482405593971795E-6</v>
      </c>
      <c r="K15" s="126">
        <v>1.7953445809018078E-5</v>
      </c>
      <c r="L15" s="126">
        <v>4.9790735083219354E-5</v>
      </c>
      <c r="M15" s="126">
        <v>8.2831101067748212E-5</v>
      </c>
      <c r="O15" s="30"/>
      <c r="P15" s="30"/>
      <c r="Q15" s="30"/>
      <c r="R15" s="30"/>
      <c r="S15" s="28"/>
      <c r="T15" s="30"/>
      <c r="U15" s="28"/>
      <c r="V15" s="28"/>
      <c r="W15" s="30"/>
      <c r="X15" s="30"/>
    </row>
    <row r="16" spans="1:24" x14ac:dyDescent="0.25">
      <c r="A16">
        <f t="shared" si="10"/>
        <v>8</v>
      </c>
      <c r="B16" s="126">
        <v>7.3094691508040826E-5</v>
      </c>
      <c r="C16" s="126">
        <v>5.4008335380054059E-5</v>
      </c>
      <c r="D16" s="126">
        <v>3.6133883495483703E-5</v>
      </c>
      <c r="E16" s="126">
        <v>2.7763583772182871E-5</v>
      </c>
      <c r="F16" s="126">
        <v>1.5182261977618519E-5</v>
      </c>
      <c r="G16" s="126">
        <v>1.1096778280991268E-5</v>
      </c>
      <c r="H16" s="126">
        <v>1.5166581976514962E-5</v>
      </c>
      <c r="I16" s="126">
        <v>9.643732496907721E-6</v>
      </c>
      <c r="J16" s="126">
        <v>5.5703438920408078E-6</v>
      </c>
      <c r="K16" s="126">
        <v>1.3341027302577877E-5</v>
      </c>
      <c r="L16" s="126">
        <v>3.7631471069555602E-5</v>
      </c>
      <c r="M16" s="126">
        <v>7.2122466980741211E-5</v>
      </c>
      <c r="O16" s="30"/>
      <c r="P16" s="30"/>
      <c r="Q16" s="30"/>
      <c r="R16" s="30"/>
      <c r="S16" s="28"/>
      <c r="T16" s="30"/>
      <c r="U16" s="28"/>
      <c r="V16" s="28"/>
      <c r="W16" s="30"/>
      <c r="X16" s="30"/>
    </row>
    <row r="17" spans="1:24" x14ac:dyDescent="0.25">
      <c r="A17">
        <f t="shared" si="10"/>
        <v>9</v>
      </c>
      <c r="B17" s="126">
        <v>5.9538913281257869E-5</v>
      </c>
      <c r="C17" s="126">
        <v>3.8700407986892641E-5</v>
      </c>
      <c r="D17" s="126">
        <v>2.2588377780246238E-5</v>
      </c>
      <c r="E17" s="126">
        <v>1.919680544198027E-5</v>
      </c>
      <c r="F17" s="126">
        <v>1.14155162579695E-5</v>
      </c>
      <c r="G17" s="126">
        <v>1.4887685047795283E-5</v>
      </c>
      <c r="H17" s="126">
        <v>2.3994353052358955E-5</v>
      </c>
      <c r="I17" s="126">
        <v>1.4260308730913268E-5</v>
      </c>
      <c r="J17" s="126">
        <v>4.1633167930142402E-6</v>
      </c>
      <c r="K17" s="126">
        <v>8.7393892514418605E-6</v>
      </c>
      <c r="L17" s="126">
        <v>2.6238747109840934E-5</v>
      </c>
      <c r="M17" s="126">
        <v>5.7995804081744746E-5</v>
      </c>
      <c r="O17" s="30"/>
      <c r="P17" s="30"/>
      <c r="Q17" s="30"/>
      <c r="R17" s="30"/>
      <c r="S17" s="28"/>
      <c r="T17" s="30"/>
      <c r="U17" s="28"/>
      <c r="V17" s="28"/>
      <c r="W17" s="30"/>
      <c r="X17" s="30"/>
    </row>
    <row r="18" spans="1:24" x14ac:dyDescent="0.25">
      <c r="A18">
        <f t="shared" si="10"/>
        <v>10</v>
      </c>
      <c r="B18" s="126">
        <v>4.6363725990351803E-5</v>
      </c>
      <c r="C18" s="126">
        <v>2.7693538791176548E-5</v>
      </c>
      <c r="D18" s="126">
        <v>1.513172630306615E-5</v>
      </c>
      <c r="E18" s="126">
        <v>1.4202562363212716E-5</v>
      </c>
      <c r="F18" s="126">
        <v>1.1138379420282791E-5</v>
      </c>
      <c r="G18" s="126">
        <v>2.1947150044640444E-5</v>
      </c>
      <c r="H18" s="126">
        <v>3.8079297225475527E-5</v>
      </c>
      <c r="I18" s="126">
        <v>2.5630764985711441E-5</v>
      </c>
      <c r="J18" s="126">
        <v>6.2324489386397615E-6</v>
      </c>
      <c r="K18" s="126">
        <v>6.431171361716756E-6</v>
      </c>
      <c r="L18" s="126">
        <v>1.9137317136358088E-5</v>
      </c>
      <c r="M18" s="126">
        <v>4.4391469790938352E-5</v>
      </c>
      <c r="O18" s="30"/>
      <c r="P18" s="30"/>
      <c r="Q18" s="30"/>
      <c r="R18" s="30"/>
      <c r="S18" s="28"/>
      <c r="T18" s="30"/>
      <c r="U18" s="28"/>
      <c r="V18" s="28"/>
      <c r="W18" s="30"/>
      <c r="X18" s="30"/>
    </row>
    <row r="19" spans="1:24" x14ac:dyDescent="0.25">
      <c r="A19">
        <f t="shared" si="10"/>
        <v>11</v>
      </c>
      <c r="B19" s="126">
        <v>3.4330816052566503E-5</v>
      </c>
      <c r="C19" s="126">
        <v>1.8712683948577661E-5</v>
      </c>
      <c r="D19" s="126">
        <v>9.514110669603116E-6</v>
      </c>
      <c r="E19" s="126">
        <v>1.1016590320802182E-5</v>
      </c>
      <c r="F19" s="126">
        <v>1.6066435221664817E-5</v>
      </c>
      <c r="G19" s="126">
        <v>4.546891620010237E-5</v>
      </c>
      <c r="H19" s="126">
        <v>8.2040973955861999E-5</v>
      </c>
      <c r="I19" s="126">
        <v>6.3146695353355375E-5</v>
      </c>
      <c r="J19" s="126">
        <v>2.0359233432882866E-5</v>
      </c>
      <c r="K19" s="126">
        <v>9.7758952334820607E-6</v>
      </c>
      <c r="L19" s="126">
        <v>1.3549072006215279E-5</v>
      </c>
      <c r="M19" s="126">
        <v>3.2187483217736057E-5</v>
      </c>
      <c r="O19" s="30"/>
      <c r="P19" s="30"/>
      <c r="Q19" s="30"/>
      <c r="R19" s="30"/>
      <c r="S19" s="28"/>
      <c r="T19" s="30"/>
      <c r="U19" s="28"/>
      <c r="V19" s="28"/>
      <c r="W19" s="30"/>
      <c r="X19" s="30"/>
    </row>
    <row r="20" spans="1:24" x14ac:dyDescent="0.25">
      <c r="A20">
        <f t="shared" si="10"/>
        <v>12</v>
      </c>
      <c r="B20" s="126">
        <v>2.6981615535329766E-5</v>
      </c>
      <c r="C20" s="126">
        <v>1.3771797285048578E-5</v>
      </c>
      <c r="D20" s="126">
        <v>6.6614357069270877E-6</v>
      </c>
      <c r="E20" s="126">
        <v>1.271363862205863E-5</v>
      </c>
      <c r="F20" s="126">
        <v>2.9912643468888244E-5</v>
      </c>
      <c r="G20" s="126">
        <v>9.1584326445704977E-5</v>
      </c>
      <c r="H20" s="126">
        <v>1.6640716625719105E-4</v>
      </c>
      <c r="I20" s="126">
        <v>1.4101041446976765E-4</v>
      </c>
      <c r="J20" s="126">
        <v>5.9938839718495592E-5</v>
      </c>
      <c r="K20" s="126">
        <v>2.8407221999300312E-5</v>
      </c>
      <c r="L20" s="126">
        <v>1.3078754604693287E-5</v>
      </c>
      <c r="M20" s="126">
        <v>2.4159620747973179E-5</v>
      </c>
      <c r="O20" s="30"/>
      <c r="P20" s="30"/>
      <c r="Q20" s="30"/>
      <c r="R20" s="30"/>
      <c r="S20" s="28"/>
      <c r="T20" s="30"/>
      <c r="U20" s="28"/>
      <c r="V20" s="28"/>
      <c r="W20" s="30"/>
      <c r="X20" s="30"/>
    </row>
    <row r="21" spans="1:24" x14ac:dyDescent="0.25">
      <c r="A21">
        <f t="shared" si="10"/>
        <v>13</v>
      </c>
      <c r="B21" s="126">
        <v>2.6924370076755375E-5</v>
      </c>
      <c r="C21" s="126">
        <v>1.5688251104139122E-5</v>
      </c>
      <c r="D21" s="126">
        <v>8.7651953787992208E-6</v>
      </c>
      <c r="E21" s="126">
        <v>2.2112392010815628E-5</v>
      </c>
      <c r="F21" s="126">
        <v>5.6178592135667542E-5</v>
      </c>
      <c r="G21" s="126">
        <v>1.591073761979773E-4</v>
      </c>
      <c r="H21" s="126">
        <v>2.8343079267513223E-4</v>
      </c>
      <c r="I21" s="126">
        <v>2.5920333642454925E-4</v>
      </c>
      <c r="J21" s="126">
        <v>1.365661546115261E-4</v>
      </c>
      <c r="K21" s="126">
        <v>7.3802446103307149E-5</v>
      </c>
      <c r="L21" s="126">
        <v>2.2677583174995697E-5</v>
      </c>
      <c r="M21" s="126">
        <v>2.3009240190818918E-5</v>
      </c>
      <c r="O21" s="30"/>
      <c r="P21" s="30"/>
      <c r="Q21" s="30"/>
      <c r="R21" s="30"/>
      <c r="S21" s="28"/>
      <c r="T21" s="30"/>
      <c r="U21" s="28"/>
      <c r="V21" s="28"/>
      <c r="W21" s="30"/>
      <c r="X21" s="30"/>
    </row>
    <row r="22" spans="1:24" x14ac:dyDescent="0.25">
      <c r="A22">
        <f t="shared" si="10"/>
        <v>14</v>
      </c>
      <c r="B22" s="126">
        <v>3.2356502277250655E-5</v>
      </c>
      <c r="C22" s="126">
        <v>2.39220632625822E-5</v>
      </c>
      <c r="D22" s="126">
        <v>1.4852590569134863E-5</v>
      </c>
      <c r="E22" s="126">
        <v>4.0374086023346402E-5</v>
      </c>
      <c r="F22" s="126">
        <v>1.018529208047723E-4</v>
      </c>
      <c r="G22" s="126">
        <v>2.5523024296310472E-4</v>
      </c>
      <c r="H22" s="126">
        <v>4.3690625802219013E-4</v>
      </c>
      <c r="I22" s="126">
        <v>4.2076466597705406E-4</v>
      </c>
      <c r="J22" s="126">
        <v>2.5545422797886887E-4</v>
      </c>
      <c r="K22" s="126">
        <v>1.5196220614964565E-4</v>
      </c>
      <c r="L22" s="126">
        <v>4.0364521788223497E-5</v>
      </c>
      <c r="M22" s="126">
        <v>2.6968873326640765E-5</v>
      </c>
      <c r="O22" s="30"/>
      <c r="P22" s="30"/>
      <c r="Q22" s="30"/>
      <c r="R22" s="30"/>
      <c r="S22" s="28"/>
      <c r="T22" s="30"/>
      <c r="U22" s="28"/>
      <c r="V22" s="28"/>
      <c r="W22" s="30"/>
      <c r="X22" s="30"/>
    </row>
    <row r="23" spans="1:24" x14ac:dyDescent="0.25">
      <c r="A23">
        <f>A22+1</f>
        <v>15</v>
      </c>
      <c r="B23" s="126">
        <v>4.0193189192433061E-5</v>
      </c>
      <c r="C23" s="126">
        <v>3.7908218457454129E-5</v>
      </c>
      <c r="D23" s="126">
        <v>2.6520625676045466E-5</v>
      </c>
      <c r="E23" s="126">
        <v>6.7574273392241057E-5</v>
      </c>
      <c r="F23" s="126">
        <v>1.6603654168565195E-4</v>
      </c>
      <c r="G23" s="126">
        <v>3.717287761622716E-4</v>
      </c>
      <c r="H23" s="126">
        <v>6.1052890660538857E-4</v>
      </c>
      <c r="I23" s="126">
        <v>6.0621399721079623E-4</v>
      </c>
      <c r="J23" s="126">
        <v>3.9976572813551234E-4</v>
      </c>
      <c r="K23" s="126">
        <v>2.5158690861577782E-4</v>
      </c>
      <c r="L23" s="126">
        <v>5.7621265634332093E-5</v>
      </c>
      <c r="M23" s="126">
        <v>3.0118287834010836E-5</v>
      </c>
      <c r="O23" s="30"/>
      <c r="P23" s="30"/>
      <c r="Q23" s="30"/>
      <c r="R23" s="30"/>
      <c r="S23" s="28"/>
      <c r="T23" s="30"/>
      <c r="U23" s="28"/>
      <c r="V23" s="28"/>
      <c r="W23" s="30"/>
      <c r="X23" s="30"/>
    </row>
    <row r="24" spans="1:24" x14ac:dyDescent="0.25">
      <c r="A24">
        <f t="shared" si="10"/>
        <v>16</v>
      </c>
      <c r="B24" s="126">
        <v>4.1396425640753208E-5</v>
      </c>
      <c r="C24" s="126">
        <v>5.2011647871106149E-5</v>
      </c>
      <c r="D24" s="126">
        <v>4.5346699858167441E-5</v>
      </c>
      <c r="E24" s="126">
        <v>1.0240491175271234E-4</v>
      </c>
      <c r="F24" s="126">
        <v>2.4261208071140209E-4</v>
      </c>
      <c r="G24" s="126">
        <v>4.8883643440430862E-4</v>
      </c>
      <c r="H24" s="126">
        <v>7.653910084136743E-4</v>
      </c>
      <c r="I24" s="126">
        <v>7.755871909494636E-4</v>
      </c>
      <c r="J24" s="126">
        <v>5.4099713807537913E-4</v>
      </c>
      <c r="K24" s="126">
        <v>3.4359434236398836E-4</v>
      </c>
      <c r="L24" s="126">
        <v>5.7813399858380826E-5</v>
      </c>
      <c r="M24" s="126">
        <v>2.5746001812003625E-5</v>
      </c>
      <c r="O24" s="30"/>
      <c r="P24" s="30"/>
      <c r="Q24" s="30"/>
      <c r="R24" s="30"/>
      <c r="S24" s="28"/>
      <c r="T24" s="30"/>
      <c r="U24" s="28"/>
      <c r="V24" s="28"/>
      <c r="W24" s="30"/>
      <c r="X24" s="30"/>
    </row>
    <row r="25" spans="1:24" x14ac:dyDescent="0.25">
      <c r="A25">
        <f t="shared" si="10"/>
        <v>17</v>
      </c>
      <c r="B25" s="126">
        <v>3.0987643090001261E-5</v>
      </c>
      <c r="C25" s="126">
        <v>5.1056534645990539E-5</v>
      </c>
      <c r="D25" s="126">
        <v>5.8038132656152396E-5</v>
      </c>
      <c r="E25" s="126">
        <v>1.4027163259959033E-4</v>
      </c>
      <c r="F25" s="126">
        <v>3.2350759549573763E-4</v>
      </c>
      <c r="G25" s="126">
        <v>5.9325759175346971E-4</v>
      </c>
      <c r="H25" s="126">
        <v>8.8635228965420229E-4</v>
      </c>
      <c r="I25" s="126">
        <v>9.069894274702805E-4</v>
      </c>
      <c r="J25" s="126">
        <v>6.3213274448950323E-4</v>
      </c>
      <c r="K25" s="126">
        <v>3.8092889044613924E-4</v>
      </c>
      <c r="L25" s="126">
        <v>3.676014785033713E-5</v>
      </c>
      <c r="M25" s="126">
        <v>1.8194363185281205E-5</v>
      </c>
      <c r="O25" s="30"/>
      <c r="P25" s="30"/>
      <c r="Q25" s="30"/>
      <c r="R25" s="30"/>
      <c r="S25" s="28"/>
      <c r="T25" s="30"/>
      <c r="U25" s="28"/>
      <c r="V25" s="28"/>
      <c r="W25" s="30"/>
      <c r="X25" s="30"/>
    </row>
    <row r="26" spans="1:24" x14ac:dyDescent="0.25">
      <c r="A26">
        <f t="shared" si="10"/>
        <v>18</v>
      </c>
      <c r="B26" s="126">
        <v>1.9803880484706222E-5</v>
      </c>
      <c r="C26" s="126">
        <v>3.1747213813316301E-5</v>
      </c>
      <c r="D26" s="126">
        <v>4.6030031811022252E-5</v>
      </c>
      <c r="E26" s="126">
        <v>1.5872046571620109E-4</v>
      </c>
      <c r="F26" s="126">
        <v>3.7036884424837774E-4</v>
      </c>
      <c r="G26" s="126">
        <v>6.4754959557454116E-4</v>
      </c>
      <c r="H26" s="126">
        <v>9.4873356677186934E-4</v>
      </c>
      <c r="I26" s="126">
        <v>9.5378097621801495E-4</v>
      </c>
      <c r="J26" s="126">
        <v>5.9429344182637298E-4</v>
      </c>
      <c r="K26" s="126">
        <v>3.2244471360275004E-4</v>
      </c>
      <c r="L26" s="126">
        <v>1.4943974735967482E-5</v>
      </c>
      <c r="M26" s="126">
        <v>1.5345353937148879E-5</v>
      </c>
      <c r="O26" s="30"/>
      <c r="P26" s="30"/>
      <c r="Q26" s="30"/>
      <c r="R26" s="30"/>
      <c r="S26" s="28"/>
      <c r="T26" s="30"/>
      <c r="U26" s="28"/>
      <c r="V26" s="28"/>
      <c r="W26" s="30"/>
      <c r="X26" s="30"/>
    </row>
    <row r="27" spans="1:24" x14ac:dyDescent="0.25">
      <c r="A27">
        <f t="shared" si="10"/>
        <v>19</v>
      </c>
      <c r="B27" s="126">
        <v>1.6963573466623591E-5</v>
      </c>
      <c r="C27" s="126">
        <v>1.3738166230050047E-5</v>
      </c>
      <c r="D27" s="126">
        <v>2.1741709149229137E-5</v>
      </c>
      <c r="E27" s="126">
        <v>1.297836409523546E-4</v>
      </c>
      <c r="F27" s="126">
        <v>3.3098382329464185E-4</v>
      </c>
      <c r="G27" s="126">
        <v>5.9596339194390412E-4</v>
      </c>
      <c r="H27" s="126">
        <v>8.7826337999399569E-4</v>
      </c>
      <c r="I27" s="126">
        <v>8.3487024057634989E-4</v>
      </c>
      <c r="J27" s="126">
        <v>4.2154377966825164E-4</v>
      </c>
      <c r="K27" s="126">
        <v>2.0237120515197648E-4</v>
      </c>
      <c r="L27" s="126">
        <v>6.3118799179143267E-6</v>
      </c>
      <c r="M27" s="126">
        <v>1.6711841176179397E-5</v>
      </c>
      <c r="O27" s="30"/>
      <c r="P27" s="30"/>
      <c r="Q27" s="30"/>
      <c r="R27" s="30"/>
      <c r="S27" s="28"/>
      <c r="T27" s="30"/>
      <c r="U27" s="28"/>
      <c r="V27" s="28"/>
      <c r="W27" s="30"/>
      <c r="X27" s="30"/>
    </row>
    <row r="28" spans="1:24" x14ac:dyDescent="0.25">
      <c r="A28">
        <f t="shared" si="10"/>
        <v>20</v>
      </c>
      <c r="B28" s="126">
        <v>1.9459362733186327E-5</v>
      </c>
      <c r="C28" s="126">
        <v>8.621454290988487E-6</v>
      </c>
      <c r="D28" s="126">
        <v>8.5448386966238488E-6</v>
      </c>
      <c r="E28" s="126">
        <v>6.9312650332769858E-5</v>
      </c>
      <c r="F28" s="126">
        <v>2.1501870149665282E-4</v>
      </c>
      <c r="G28" s="126">
        <v>4.3705783076013053E-4</v>
      </c>
      <c r="H28" s="126">
        <v>6.5783572811666099E-4</v>
      </c>
      <c r="I28" s="126">
        <v>5.7277922213038411E-4</v>
      </c>
      <c r="J28" s="126">
        <v>2.2534291585963464E-4</v>
      </c>
      <c r="K28" s="126">
        <v>1.0089552891920923E-4</v>
      </c>
      <c r="L28" s="126">
        <v>5.6751161888883664E-6</v>
      </c>
      <c r="M28" s="126">
        <v>1.9774821391751949E-5</v>
      </c>
      <c r="O28" s="30"/>
      <c r="P28" s="30"/>
      <c r="Q28" s="30"/>
      <c r="R28" s="30"/>
      <c r="S28" s="28"/>
      <c r="T28" s="30"/>
      <c r="U28" s="28"/>
      <c r="V28" s="28"/>
      <c r="W28" s="30"/>
      <c r="X28" s="30"/>
    </row>
    <row r="29" spans="1:24" x14ac:dyDescent="0.25">
      <c r="A29">
        <f>A28+1</f>
        <v>21</v>
      </c>
      <c r="B29" s="126">
        <v>2.4331501712451113E-5</v>
      </c>
      <c r="C29" s="126">
        <v>1.2239364019301189E-5</v>
      </c>
      <c r="D29" s="126">
        <v>1.1467079854672139E-5</v>
      </c>
      <c r="E29" s="126">
        <v>4.024601510524186E-5</v>
      </c>
      <c r="F29" s="126">
        <v>1.2010223118006786E-4</v>
      </c>
      <c r="G29" s="126">
        <v>2.885232203062645E-4</v>
      </c>
      <c r="H29" s="126">
        <v>4.3986748550332871E-4</v>
      </c>
      <c r="I29" s="126">
        <v>3.6037725263607866E-4</v>
      </c>
      <c r="J29" s="126">
        <v>1.2964918912471005E-4</v>
      </c>
      <c r="K29" s="126">
        <v>7.679378722292863E-5</v>
      </c>
      <c r="L29" s="126">
        <v>1.027112756498723E-5</v>
      </c>
      <c r="M29" s="126">
        <v>2.4550525537389821E-5</v>
      </c>
      <c r="O29" s="30"/>
      <c r="P29" s="30"/>
      <c r="Q29" s="30"/>
      <c r="R29" s="30"/>
      <c r="S29" s="28"/>
      <c r="T29" s="30"/>
      <c r="U29" s="28"/>
      <c r="V29" s="28"/>
      <c r="W29" s="30"/>
      <c r="X29" s="30"/>
    </row>
    <row r="30" spans="1:24" x14ac:dyDescent="0.25">
      <c r="A30">
        <f t="shared" si="10"/>
        <v>22</v>
      </c>
      <c r="B30" s="126">
        <v>3.1904329518154013E-5</v>
      </c>
      <c r="C30" s="126">
        <v>1.8507817092053876E-5</v>
      </c>
      <c r="D30" s="126">
        <v>1.9261263260369627E-5</v>
      </c>
      <c r="E30" s="126">
        <v>4.3912457636013363E-5</v>
      </c>
      <c r="F30" s="126">
        <v>8.3247219495303021E-5</v>
      </c>
      <c r="G30" s="126">
        <v>2.0514953943842479E-4</v>
      </c>
      <c r="H30" s="126">
        <v>3.0817020350720103E-4</v>
      </c>
      <c r="I30" s="126">
        <v>2.6143977294558598E-4</v>
      </c>
      <c r="J30" s="126">
        <v>1.129997729529241E-4</v>
      </c>
      <c r="K30" s="126">
        <v>9.1601697356018464E-5</v>
      </c>
      <c r="L30" s="126">
        <v>1.7126123836915564E-5</v>
      </c>
      <c r="M30" s="126">
        <v>3.1957778439664676E-5</v>
      </c>
      <c r="O30" s="30"/>
      <c r="P30" s="30"/>
      <c r="Q30" s="30"/>
      <c r="R30" s="30"/>
      <c r="S30" s="28"/>
      <c r="T30" s="30"/>
      <c r="U30" s="28"/>
      <c r="V30" s="28"/>
      <c r="W30" s="30"/>
      <c r="X30" s="30"/>
    </row>
    <row r="31" spans="1:24" x14ac:dyDescent="0.25">
      <c r="A31">
        <f t="shared" si="10"/>
        <v>23</v>
      </c>
      <c r="B31" s="126">
        <v>4.2884607563673266E-5</v>
      </c>
      <c r="C31" s="126">
        <v>2.4094596432619822E-5</v>
      </c>
      <c r="D31" s="126">
        <v>1.9885858542423884E-5</v>
      </c>
      <c r="E31" s="126">
        <v>3.1470588578536409E-5</v>
      </c>
      <c r="F31" s="126">
        <v>4.8543294325568006E-5</v>
      </c>
      <c r="G31" s="126">
        <v>1.157389481457073E-4</v>
      </c>
      <c r="H31" s="126">
        <v>1.8110483547343121E-4</v>
      </c>
      <c r="I31" s="126">
        <v>1.5746321108226096E-4</v>
      </c>
      <c r="J31" s="126">
        <v>7.1671485044239201E-5</v>
      </c>
      <c r="K31" s="126">
        <v>6.1603013426529243E-5</v>
      </c>
      <c r="L31" s="126">
        <v>2.0446259333744594E-5</v>
      </c>
      <c r="M31" s="126">
        <v>4.3151360179849915E-5</v>
      </c>
      <c r="O31" s="30"/>
      <c r="P31" s="30"/>
      <c r="Q31" s="30"/>
      <c r="R31" s="30"/>
      <c r="S31" s="28"/>
      <c r="T31" s="30"/>
      <c r="U31" s="28"/>
      <c r="V31" s="28"/>
      <c r="W31" s="30"/>
      <c r="X31" s="30"/>
    </row>
    <row r="32" spans="1:24" x14ac:dyDescent="0.25">
      <c r="A32">
        <f>A31+1</f>
        <v>24</v>
      </c>
      <c r="B32" s="126">
        <v>5.6450013063861072E-5</v>
      </c>
      <c r="C32" s="126">
        <v>3.2961160214543331E-5</v>
      </c>
      <c r="D32" s="126">
        <v>2.1601972948918306E-5</v>
      </c>
      <c r="E32" s="126">
        <v>1.7313883945823895E-5</v>
      </c>
      <c r="F32" s="126">
        <v>1.869542404305669E-5</v>
      </c>
      <c r="G32" s="126">
        <v>4.1454507917568301E-5</v>
      </c>
      <c r="H32" s="126">
        <v>7.569628260023171E-5</v>
      </c>
      <c r="I32" s="126">
        <v>6.2127763463461162E-5</v>
      </c>
      <c r="J32" s="126">
        <v>2.3663872665463384E-5</v>
      </c>
      <c r="K32" s="126">
        <v>1.9512421373284236E-5</v>
      </c>
      <c r="L32" s="126">
        <v>2.5439448632533682E-5</v>
      </c>
      <c r="M32" s="126">
        <v>5.7093927827794504E-5</v>
      </c>
      <c r="O32" s="30"/>
      <c r="P32" s="30"/>
      <c r="Q32" s="30"/>
      <c r="R32" s="30"/>
      <c r="S32" s="28"/>
      <c r="T32" s="30"/>
      <c r="U32" s="28"/>
      <c r="V32" s="28"/>
      <c r="W32" s="30"/>
      <c r="X32" s="30"/>
    </row>
    <row r="33" spans="1:24" x14ac:dyDescent="0.25">
      <c r="A33" t="s">
        <v>55</v>
      </c>
      <c r="B33" s="126">
        <f>SUM(B9:B32)</f>
        <v>1.2013252154583608E-3</v>
      </c>
      <c r="C33" s="126">
        <f t="shared" ref="C33:M33" si="11">SUM(C9:C32)</f>
        <v>9.3004644071982741E-4</v>
      </c>
      <c r="D33" s="126">
        <f t="shared" si="11"/>
        <v>7.5293566727732718E-4</v>
      </c>
      <c r="E33" s="126">
        <f t="shared" si="11"/>
        <v>1.2065622262814868E-3</v>
      </c>
      <c r="F33" s="126">
        <f t="shared" si="11"/>
        <v>2.3149839470194811E-3</v>
      </c>
      <c r="G33" s="126">
        <f t="shared" si="11"/>
        <v>4.4720437277424412E-3</v>
      </c>
      <c r="H33" s="126">
        <f t="shared" si="11"/>
        <v>6.8946826397932245E-3</v>
      </c>
      <c r="I33" s="126">
        <f t="shared" si="11"/>
        <v>6.5089113180971849E-3</v>
      </c>
      <c r="J33" s="126">
        <f t="shared" si="11"/>
        <v>3.6925439688812486E-3</v>
      </c>
      <c r="K33" s="126">
        <f t="shared" si="11"/>
        <v>2.2392766107821082E-3</v>
      </c>
      <c r="L33" s="126">
        <f t="shared" si="11"/>
        <v>7.6100146619086301E-4</v>
      </c>
      <c r="M33" s="126">
        <f t="shared" si="11"/>
        <v>1.1476908417268634E-3</v>
      </c>
      <c r="O33" s="28"/>
      <c r="R33" s="28"/>
      <c r="S33" s="28"/>
      <c r="T33" s="138"/>
      <c r="U33" s="28"/>
      <c r="V33" s="28"/>
      <c r="W33" s="28"/>
      <c r="X33" s="28"/>
    </row>
    <row r="34" spans="1:24" x14ac:dyDescent="0.25">
      <c r="A34" t="s">
        <v>53</v>
      </c>
      <c r="B34" s="28">
        <v>31</v>
      </c>
      <c r="C34" s="28">
        <v>28.25</v>
      </c>
      <c r="D34" s="28">
        <v>31</v>
      </c>
      <c r="E34" s="28">
        <v>30</v>
      </c>
      <c r="F34" s="28">
        <v>31</v>
      </c>
      <c r="G34" s="28">
        <v>30</v>
      </c>
      <c r="H34" s="28">
        <v>31</v>
      </c>
      <c r="I34" s="28">
        <v>31</v>
      </c>
      <c r="J34" s="28">
        <v>30</v>
      </c>
      <c r="K34" s="28">
        <v>31</v>
      </c>
      <c r="L34" s="28">
        <v>30</v>
      </c>
      <c r="M34" s="28">
        <v>31</v>
      </c>
      <c r="O34" s="28"/>
      <c r="P34" s="31"/>
      <c r="Q34" s="31"/>
      <c r="R34" s="28"/>
      <c r="S34" s="28"/>
      <c r="T34" s="28"/>
      <c r="U34" s="28"/>
      <c r="V34" s="28"/>
      <c r="W34" s="28"/>
      <c r="X34" s="31"/>
    </row>
    <row r="35" spans="1:24" x14ac:dyDescent="0.25">
      <c r="A35" t="s">
        <v>54</v>
      </c>
      <c r="B35" s="67">
        <f>B34*B33</f>
        <v>3.7241081679209184E-2</v>
      </c>
      <c r="C35" s="67">
        <f t="shared" ref="C35:M35" si="12">C34*C33</f>
        <v>2.6273811950335124E-2</v>
      </c>
      <c r="D35" s="67">
        <f t="shared" si="12"/>
        <v>2.3341005685597143E-2</v>
      </c>
      <c r="E35" s="67">
        <f t="shared" si="12"/>
        <v>3.6196866788444602E-2</v>
      </c>
      <c r="F35" s="67">
        <f t="shared" si="12"/>
        <v>7.1764502357603913E-2</v>
      </c>
      <c r="G35" s="67">
        <f t="shared" si="12"/>
        <v>0.13416131183227323</v>
      </c>
      <c r="H35" s="67">
        <f t="shared" si="12"/>
        <v>0.21373516183358995</v>
      </c>
      <c r="I35" s="67">
        <f t="shared" si="12"/>
        <v>0.20177625086101272</v>
      </c>
      <c r="J35" s="67">
        <f t="shared" si="12"/>
        <v>0.11077631906643746</v>
      </c>
      <c r="K35" s="67">
        <f t="shared" si="12"/>
        <v>6.9417574934245357E-2</v>
      </c>
      <c r="L35" s="67">
        <f t="shared" si="12"/>
        <v>2.2830043985725891E-2</v>
      </c>
      <c r="M35" s="67">
        <f t="shared" si="12"/>
        <v>3.5578416093532766E-2</v>
      </c>
      <c r="N35" s="67">
        <f>SUM(B35:M35)</f>
        <v>0.9830923470680073</v>
      </c>
      <c r="O35" s="28"/>
      <c r="P35" s="31"/>
      <c r="Q35" s="31"/>
      <c r="R35" s="31"/>
      <c r="S35" s="28"/>
      <c r="T35" s="28"/>
      <c r="U35" s="28"/>
      <c r="V35" s="28"/>
      <c r="W35" s="28"/>
      <c r="X35" s="31"/>
    </row>
    <row r="36" spans="1:24" x14ac:dyDescent="0.25">
      <c r="A36" t="s">
        <v>83</v>
      </c>
      <c r="B36">
        <f>B34*24</f>
        <v>744</v>
      </c>
      <c r="C36">
        <f t="shared" ref="C36:M36" si="13">C34*24</f>
        <v>678</v>
      </c>
      <c r="D36">
        <f t="shared" si="13"/>
        <v>744</v>
      </c>
      <c r="E36">
        <f t="shared" si="13"/>
        <v>720</v>
      </c>
      <c r="F36">
        <f t="shared" si="13"/>
        <v>744</v>
      </c>
      <c r="G36">
        <f t="shared" si="13"/>
        <v>720</v>
      </c>
      <c r="H36">
        <f t="shared" si="13"/>
        <v>744</v>
      </c>
      <c r="I36">
        <f t="shared" si="13"/>
        <v>744</v>
      </c>
      <c r="J36">
        <f t="shared" si="13"/>
        <v>720</v>
      </c>
      <c r="K36">
        <f t="shared" si="13"/>
        <v>744</v>
      </c>
      <c r="L36">
        <f t="shared" si="13"/>
        <v>720</v>
      </c>
      <c r="M36">
        <f t="shared" si="13"/>
        <v>744</v>
      </c>
      <c r="N36">
        <f>SUM(B36:M36)</f>
        <v>8766</v>
      </c>
      <c r="O36" s="28"/>
      <c r="R36" s="28"/>
      <c r="S36" s="28"/>
      <c r="T36" s="28"/>
      <c r="U36" s="28"/>
      <c r="V36" s="28"/>
      <c r="W36" s="28"/>
      <c r="X36" s="28"/>
    </row>
    <row r="37" spans="1:24" x14ac:dyDescent="0.25">
      <c r="O37" s="28"/>
      <c r="R37" s="28"/>
      <c r="S37" s="28"/>
      <c r="T37" s="28"/>
      <c r="U37" s="28"/>
      <c r="V37" s="28"/>
      <c r="W37" s="28"/>
      <c r="X37" s="28"/>
    </row>
    <row r="38" spans="1:24" x14ac:dyDescent="0.25">
      <c r="A38" s="1" t="s">
        <v>184</v>
      </c>
      <c r="O38" s="28"/>
      <c r="R38" s="28"/>
      <c r="S38" s="28"/>
      <c r="T38" s="28"/>
      <c r="U38" s="28"/>
      <c r="V38" s="28"/>
      <c r="W38" s="28"/>
      <c r="X38" s="28"/>
    </row>
    <row r="39" spans="1:24" x14ac:dyDescent="0.25">
      <c r="A39" t="s">
        <v>182</v>
      </c>
      <c r="B39" s="161" t="s">
        <v>111</v>
      </c>
      <c r="O39" s="28"/>
      <c r="R39" s="28"/>
      <c r="S39" s="28"/>
      <c r="T39" s="28"/>
      <c r="U39" s="28"/>
      <c r="V39" s="28"/>
      <c r="W39" s="28"/>
      <c r="X39" s="28"/>
    </row>
    <row r="40" spans="1:24" x14ac:dyDescent="0.25">
      <c r="B40" s="10">
        <v>1</v>
      </c>
      <c r="C40" s="10">
        <f>B40+1</f>
        <v>2</v>
      </c>
      <c r="D40" s="10">
        <f t="shared" ref="D40:M40" si="14">C40+1</f>
        <v>3</v>
      </c>
      <c r="E40" s="10">
        <f t="shared" si="14"/>
        <v>4</v>
      </c>
      <c r="F40" s="10">
        <f t="shared" si="14"/>
        <v>5</v>
      </c>
      <c r="G40" s="10">
        <f t="shared" si="14"/>
        <v>6</v>
      </c>
      <c r="H40" s="10">
        <f t="shared" si="14"/>
        <v>7</v>
      </c>
      <c r="I40" s="10">
        <f t="shared" si="14"/>
        <v>8</v>
      </c>
      <c r="J40" s="10">
        <f t="shared" si="14"/>
        <v>9</v>
      </c>
      <c r="K40" s="10">
        <f t="shared" si="14"/>
        <v>10</v>
      </c>
      <c r="L40" s="10">
        <f t="shared" si="14"/>
        <v>11</v>
      </c>
      <c r="M40" s="10">
        <f t="shared" si="14"/>
        <v>12</v>
      </c>
      <c r="O40" s="28"/>
      <c r="R40" s="28"/>
      <c r="S40" s="28"/>
      <c r="T40" s="28"/>
      <c r="U40" s="28"/>
      <c r="V40" s="28"/>
      <c r="W40" s="28"/>
      <c r="X40" s="28"/>
    </row>
    <row r="41" spans="1:24" x14ac:dyDescent="0.25">
      <c r="B41" s="10" t="s">
        <v>39</v>
      </c>
      <c r="C41" s="10" t="s">
        <v>40</v>
      </c>
      <c r="D41" s="10" t="s">
        <v>41</v>
      </c>
      <c r="E41" s="10" t="s">
        <v>42</v>
      </c>
      <c r="F41" s="10" t="s">
        <v>43</v>
      </c>
      <c r="G41" s="10" t="s">
        <v>44</v>
      </c>
      <c r="H41" s="10" t="s">
        <v>45</v>
      </c>
      <c r="I41" s="10" t="s">
        <v>46</v>
      </c>
      <c r="J41" s="10" t="s">
        <v>47</v>
      </c>
      <c r="K41" s="10" t="s">
        <v>48</v>
      </c>
      <c r="L41" s="10" t="s">
        <v>49</v>
      </c>
      <c r="M41" s="10" t="s">
        <v>50</v>
      </c>
      <c r="O41" s="30"/>
      <c r="P41" s="29"/>
      <c r="Q41" s="29"/>
      <c r="R41" s="28"/>
      <c r="S41" s="28"/>
      <c r="T41" s="28"/>
      <c r="U41" s="28"/>
      <c r="V41" s="28"/>
      <c r="W41" s="30"/>
      <c r="X41" s="29"/>
    </row>
    <row r="42" spans="1:24" x14ac:dyDescent="0.25">
      <c r="A42">
        <v>1</v>
      </c>
      <c r="B42" s="127">
        <v>3.3505904545454542E-5</v>
      </c>
      <c r="C42" s="127">
        <v>3.3577128947368429E-5</v>
      </c>
      <c r="D42" s="127">
        <v>3.3599576190476192E-5</v>
      </c>
      <c r="E42" s="127">
        <v>3.388781818181817E-5</v>
      </c>
      <c r="F42" s="127">
        <v>3.458125909090908E-5</v>
      </c>
      <c r="G42" s="127">
        <v>3.6068502500000006E-5</v>
      </c>
      <c r="H42" s="127">
        <v>3.7629963636363632E-5</v>
      </c>
      <c r="I42" s="127">
        <v>3.7461047727272729E-5</v>
      </c>
      <c r="J42" s="127">
        <v>3.4650562499999991E-5</v>
      </c>
      <c r="K42" s="127">
        <v>3.4391006818181812E-5</v>
      </c>
      <c r="L42" s="127">
        <v>3.3269936842105265E-5</v>
      </c>
      <c r="M42" s="127">
        <v>3.3374102380952379E-5</v>
      </c>
      <c r="O42" s="28"/>
      <c r="P42" s="32"/>
      <c r="Q42" s="32"/>
      <c r="R42" s="28"/>
      <c r="S42" s="28"/>
      <c r="T42" s="28"/>
      <c r="U42" s="28"/>
      <c r="V42" s="28"/>
      <c r="W42" s="28"/>
      <c r="X42" s="32"/>
    </row>
    <row r="43" spans="1:24" x14ac:dyDescent="0.25">
      <c r="A43">
        <f>A42+1</f>
        <v>2</v>
      </c>
      <c r="B43" s="127">
        <v>1.824514318181818E-5</v>
      </c>
      <c r="C43" s="127">
        <v>1.8234284210526314E-5</v>
      </c>
      <c r="D43" s="127">
        <v>1.8192226190476188E-5</v>
      </c>
      <c r="E43" s="127">
        <v>1.8292411363636365E-5</v>
      </c>
      <c r="F43" s="127">
        <v>1.8611970454545451E-5</v>
      </c>
      <c r="G43" s="127">
        <v>1.9282055E-5</v>
      </c>
      <c r="H43" s="127">
        <v>1.9931438636363633E-5</v>
      </c>
      <c r="I43" s="127">
        <v>1.9826297727272723E-5</v>
      </c>
      <c r="J43" s="127">
        <v>1.8716982500000003E-5</v>
      </c>
      <c r="K43" s="127">
        <v>1.8594911363636364E-5</v>
      </c>
      <c r="L43" s="127">
        <v>1.8009289473684209E-5</v>
      </c>
      <c r="M43" s="127">
        <v>1.8174080952380954E-5</v>
      </c>
      <c r="O43" s="28"/>
      <c r="P43" s="32"/>
      <c r="Q43" s="32"/>
      <c r="R43" s="28"/>
      <c r="S43" s="28"/>
      <c r="T43" s="28"/>
      <c r="U43" s="28"/>
      <c r="V43" s="28"/>
      <c r="W43" s="28"/>
      <c r="X43" s="32"/>
    </row>
    <row r="44" spans="1:24" x14ac:dyDescent="0.25">
      <c r="A44">
        <f t="shared" ref="A44:A55" si="15">A43+1</f>
        <v>3</v>
      </c>
      <c r="B44" s="127">
        <v>1.0164348863636363E-5</v>
      </c>
      <c r="C44" s="127">
        <v>1.0088875789473681E-5</v>
      </c>
      <c r="D44" s="127">
        <v>1.0006951190476192E-5</v>
      </c>
      <c r="E44" s="127">
        <v>9.9891272727272714E-6</v>
      </c>
      <c r="F44" s="127">
        <v>1.0133674772727271E-5</v>
      </c>
      <c r="G44" s="127">
        <v>1.0457015999999999E-5</v>
      </c>
      <c r="H44" s="127">
        <v>1.1139717045454543E-5</v>
      </c>
      <c r="I44" s="127">
        <v>1.0860997045454546E-5</v>
      </c>
      <c r="J44" s="127">
        <v>1.0220565000000001E-5</v>
      </c>
      <c r="K44" s="127">
        <v>1.0189592045454545E-5</v>
      </c>
      <c r="L44" s="127">
        <v>9.9242957894736844E-6</v>
      </c>
      <c r="M44" s="127">
        <v>1.0131387142857143E-5</v>
      </c>
      <c r="O44" s="28"/>
      <c r="P44" s="32"/>
      <c r="Q44" s="32"/>
      <c r="R44" s="28"/>
      <c r="S44" s="28"/>
      <c r="T44" s="28"/>
      <c r="U44" s="28"/>
      <c r="V44" s="28"/>
      <c r="W44" s="28"/>
      <c r="X44" s="32"/>
    </row>
    <row r="45" spans="1:24" x14ac:dyDescent="0.25">
      <c r="A45">
        <f t="shared" si="15"/>
        <v>4</v>
      </c>
      <c r="B45" s="127">
        <v>8.5608250000000012E-6</v>
      </c>
      <c r="C45" s="127">
        <v>8.4807518421052614E-6</v>
      </c>
      <c r="D45" s="127">
        <v>8.4000964285714292E-6</v>
      </c>
      <c r="E45" s="127">
        <v>8.3782909090909094E-6</v>
      </c>
      <c r="F45" s="127">
        <v>8.4757390909090893E-6</v>
      </c>
      <c r="G45" s="127">
        <v>8.6864617499999993E-6</v>
      </c>
      <c r="H45" s="127">
        <v>9.2157659090909076E-6</v>
      </c>
      <c r="I45" s="127">
        <v>8.9833624999999985E-6</v>
      </c>
      <c r="J45" s="127">
        <v>8.4942977499999998E-6</v>
      </c>
      <c r="K45" s="127">
        <v>8.5249936363636354E-6</v>
      </c>
      <c r="L45" s="127">
        <v>8.352111052631579E-6</v>
      </c>
      <c r="M45" s="127">
        <v>8.5352035714285728E-6</v>
      </c>
      <c r="O45" s="28"/>
      <c r="P45" s="32"/>
      <c r="Q45" s="32"/>
      <c r="R45" s="28"/>
      <c r="S45" s="28"/>
      <c r="T45" s="28"/>
      <c r="U45" s="28"/>
      <c r="V45" s="28"/>
      <c r="W45" s="28"/>
      <c r="X45" s="32"/>
    </row>
    <row r="46" spans="1:24" x14ac:dyDescent="0.25">
      <c r="A46">
        <f t="shared" si="15"/>
        <v>5</v>
      </c>
      <c r="B46" s="127">
        <v>1.3871761363636367E-5</v>
      </c>
      <c r="C46" s="127">
        <v>1.379558157894737E-5</v>
      </c>
      <c r="D46" s="127">
        <v>1.3717980952380951E-5</v>
      </c>
      <c r="E46" s="127">
        <v>1.3709129545454542E-5</v>
      </c>
      <c r="F46" s="127">
        <v>1.3742929545454545E-5</v>
      </c>
      <c r="G46" s="127">
        <v>1.3970195249999999E-5</v>
      </c>
      <c r="H46" s="127">
        <v>1.4153312499999998E-5</v>
      </c>
      <c r="I46" s="127">
        <v>1.4046122499999996E-5</v>
      </c>
      <c r="J46" s="127">
        <v>1.3649785000000002E-5</v>
      </c>
      <c r="K46" s="127">
        <v>1.3793863636363636E-5</v>
      </c>
      <c r="L46" s="127">
        <v>1.3620863157894738E-5</v>
      </c>
      <c r="M46" s="127">
        <v>1.382430714285714E-5</v>
      </c>
      <c r="O46" s="28"/>
      <c r="P46" s="32"/>
      <c r="Q46" s="32"/>
      <c r="R46" s="28"/>
      <c r="S46" s="28"/>
      <c r="T46" s="28"/>
      <c r="U46" s="28"/>
      <c r="V46" s="28"/>
      <c r="W46" s="28"/>
      <c r="X46" s="32"/>
    </row>
    <row r="47" spans="1:24" x14ac:dyDescent="0.25">
      <c r="A47">
        <f t="shared" si="15"/>
        <v>6</v>
      </c>
      <c r="B47" s="127">
        <v>2.5136211363636366E-5</v>
      </c>
      <c r="C47" s="127">
        <v>2.499287894736842E-5</v>
      </c>
      <c r="D47" s="127">
        <v>2.4879595238095233E-5</v>
      </c>
      <c r="E47" s="127">
        <v>2.4877531818181814E-5</v>
      </c>
      <c r="F47" s="127">
        <v>2.4855043181818176E-5</v>
      </c>
      <c r="G47" s="127">
        <v>2.5303377500000001E-5</v>
      </c>
      <c r="H47" s="127">
        <v>2.5485429545454545E-5</v>
      </c>
      <c r="I47" s="127">
        <v>2.5397220454545455E-5</v>
      </c>
      <c r="J47" s="127">
        <v>2.4744895000000001E-5</v>
      </c>
      <c r="K47" s="127">
        <v>2.5047845454545453E-5</v>
      </c>
      <c r="L47" s="127">
        <v>2.4772718421052628E-5</v>
      </c>
      <c r="M47" s="127">
        <v>2.5083321428571429E-5</v>
      </c>
      <c r="O47" s="28"/>
      <c r="P47" s="32"/>
      <c r="Q47" s="32"/>
      <c r="R47" s="28"/>
      <c r="S47" s="28"/>
      <c r="T47" s="28"/>
      <c r="U47" s="28"/>
      <c r="V47" s="28"/>
      <c r="W47" s="28"/>
      <c r="X47" s="32"/>
    </row>
    <row r="48" spans="1:24" x14ac:dyDescent="0.25">
      <c r="A48">
        <f t="shared" si="15"/>
        <v>7</v>
      </c>
      <c r="B48" s="127">
        <v>5.014811363636364E-5</v>
      </c>
      <c r="C48" s="127">
        <v>4.994013157894737E-5</v>
      </c>
      <c r="D48" s="127">
        <v>4.9793376190476193E-5</v>
      </c>
      <c r="E48" s="127">
        <v>4.9806536363636364E-5</v>
      </c>
      <c r="F48" s="127">
        <v>4.9740754545454548E-5</v>
      </c>
      <c r="G48" s="127">
        <v>5.0644154999999989E-5</v>
      </c>
      <c r="H48" s="127">
        <v>5.1299274999999997E-5</v>
      </c>
      <c r="I48" s="127">
        <v>5.1020625000000013E-5</v>
      </c>
      <c r="J48" s="127">
        <v>4.9535422499999998E-5</v>
      </c>
      <c r="K48" s="127">
        <v>4.9997075000000008E-5</v>
      </c>
      <c r="L48" s="127">
        <v>4.9539400000000002E-5</v>
      </c>
      <c r="M48" s="127">
        <v>5.0040814285714291E-5</v>
      </c>
      <c r="O48" s="28"/>
      <c r="P48" s="32"/>
      <c r="Q48" s="32"/>
      <c r="R48" s="28"/>
      <c r="S48" s="28"/>
      <c r="T48" s="28"/>
      <c r="U48" s="28"/>
      <c r="V48" s="28"/>
      <c r="W48" s="28"/>
      <c r="X48" s="32"/>
    </row>
    <row r="49" spans="1:24" x14ac:dyDescent="0.25">
      <c r="A49">
        <f t="shared" si="15"/>
        <v>8</v>
      </c>
      <c r="B49" s="127">
        <v>1.047580590909091E-4</v>
      </c>
      <c r="C49" s="127">
        <v>1.0475021315789475E-4</v>
      </c>
      <c r="D49" s="127">
        <v>1.0471870476190476E-4</v>
      </c>
      <c r="E49" s="127">
        <v>1.0482543181818183E-4</v>
      </c>
      <c r="F49" s="127">
        <v>1.0462925681818184E-4</v>
      </c>
      <c r="G49" s="127">
        <v>1.0631796749999997E-4</v>
      </c>
      <c r="H49" s="127">
        <v>1.0768895454545455E-4</v>
      </c>
      <c r="I49" s="127">
        <v>1.0691750681818182E-4</v>
      </c>
      <c r="J49" s="127">
        <v>1.0373879750000001E-4</v>
      </c>
      <c r="K49" s="127">
        <v>1.0445101818181815E-4</v>
      </c>
      <c r="L49" s="127">
        <v>1.036104052631579E-4</v>
      </c>
      <c r="M49" s="127">
        <v>1.0434102142857141E-4</v>
      </c>
      <c r="O49" s="28"/>
      <c r="P49" s="32"/>
      <c r="Q49" s="32"/>
      <c r="R49" s="28"/>
      <c r="S49" s="28"/>
      <c r="T49" s="28"/>
      <c r="U49" s="28"/>
      <c r="V49" s="28"/>
      <c r="W49" s="28"/>
      <c r="X49" s="32"/>
    </row>
    <row r="50" spans="1:24" x14ac:dyDescent="0.25">
      <c r="A50">
        <f t="shared" si="15"/>
        <v>9</v>
      </c>
      <c r="B50" s="127">
        <v>1.7159222727272726E-4</v>
      </c>
      <c r="C50" s="127">
        <v>1.719514736842105E-4</v>
      </c>
      <c r="D50" s="127">
        <v>1.7213359523809524E-4</v>
      </c>
      <c r="E50" s="127">
        <v>1.7241038636363638E-4</v>
      </c>
      <c r="F50" s="127">
        <v>1.7199765909090906E-4</v>
      </c>
      <c r="G50" s="127">
        <v>1.7468985000000003E-4</v>
      </c>
      <c r="H50" s="127">
        <v>1.7662756818181817E-4</v>
      </c>
      <c r="I50" s="127">
        <v>1.7529304545454546E-4</v>
      </c>
      <c r="J50" s="127">
        <v>1.7006492500000001E-4</v>
      </c>
      <c r="K50" s="127">
        <v>1.7112479545454545E-4</v>
      </c>
      <c r="L50" s="127">
        <v>1.697792894736842E-4</v>
      </c>
      <c r="M50" s="127">
        <v>1.7072095238095241E-4</v>
      </c>
      <c r="O50" s="28"/>
      <c r="P50" s="32"/>
      <c r="Q50" s="32"/>
      <c r="R50" s="28"/>
      <c r="S50" s="28"/>
      <c r="T50" s="28"/>
      <c r="U50" s="28"/>
      <c r="V50" s="28"/>
      <c r="W50" s="28"/>
      <c r="X50" s="32"/>
    </row>
    <row r="51" spans="1:24" x14ac:dyDescent="0.25">
      <c r="A51">
        <f t="shared" si="15"/>
        <v>10</v>
      </c>
      <c r="B51" s="127">
        <v>2.0631974999999999E-4</v>
      </c>
      <c r="C51" s="127">
        <v>2.0686723684210524E-4</v>
      </c>
      <c r="D51" s="127">
        <v>2.0715926190476188E-4</v>
      </c>
      <c r="E51" s="127">
        <v>2.0752365909090909E-4</v>
      </c>
      <c r="F51" s="127">
        <v>2.071363409090909E-4</v>
      </c>
      <c r="G51" s="127">
        <v>2.1069180000000002E-4</v>
      </c>
      <c r="H51" s="127">
        <v>2.1328309090909098E-4</v>
      </c>
      <c r="I51" s="127">
        <v>2.115618409090909E-4</v>
      </c>
      <c r="J51" s="127">
        <v>2.0475072500000005E-4</v>
      </c>
      <c r="K51" s="127">
        <v>2.0573824999999999E-4</v>
      </c>
      <c r="L51" s="127">
        <v>2.0419913157894741E-4</v>
      </c>
      <c r="M51" s="127">
        <v>2.0521285714285715E-4</v>
      </c>
      <c r="O51" s="28"/>
      <c r="P51" s="32"/>
      <c r="Q51" s="32"/>
      <c r="R51" s="28"/>
      <c r="S51" s="28"/>
      <c r="T51" s="28"/>
      <c r="U51" s="28"/>
      <c r="V51" s="28"/>
      <c r="W51" s="28"/>
      <c r="X51" s="32"/>
    </row>
    <row r="52" spans="1:24" x14ac:dyDescent="0.25">
      <c r="A52">
        <f t="shared" si="15"/>
        <v>11</v>
      </c>
      <c r="B52" s="127">
        <v>2.0092254545454549E-4</v>
      </c>
      <c r="C52" s="127">
        <v>2.0155647368421057E-4</v>
      </c>
      <c r="D52" s="127">
        <v>2.0188059523809523E-4</v>
      </c>
      <c r="E52" s="127">
        <v>2.0230159090909095E-4</v>
      </c>
      <c r="F52" s="127">
        <v>2.0253375000000003E-4</v>
      </c>
      <c r="G52" s="127">
        <v>2.0677432500000001E-4</v>
      </c>
      <c r="H52" s="127">
        <v>2.1069256818181817E-4</v>
      </c>
      <c r="I52" s="127">
        <v>2.0876625000000002E-4</v>
      </c>
      <c r="J52" s="127">
        <v>2.0067404999999996E-4</v>
      </c>
      <c r="K52" s="127">
        <v>2.0074556818181817E-4</v>
      </c>
      <c r="L52" s="127">
        <v>1.9905526315789474E-4</v>
      </c>
      <c r="M52" s="127">
        <v>1.9983642857142854E-4</v>
      </c>
      <c r="O52" s="28"/>
      <c r="P52" s="32"/>
      <c r="Q52" s="32"/>
      <c r="R52" s="28"/>
      <c r="S52" s="28"/>
      <c r="T52" s="28"/>
      <c r="U52" s="28"/>
      <c r="V52" s="28"/>
      <c r="W52" s="28"/>
      <c r="X52" s="32"/>
    </row>
    <row r="53" spans="1:24" x14ac:dyDescent="0.25">
      <c r="A53">
        <f t="shared" si="15"/>
        <v>12</v>
      </c>
      <c r="B53" s="127">
        <v>1.7941477272727269E-4</v>
      </c>
      <c r="C53" s="127">
        <v>1.8026147368421054E-4</v>
      </c>
      <c r="D53" s="127">
        <v>1.806315238095238E-4</v>
      </c>
      <c r="E53" s="127">
        <v>1.8134704545454543E-4</v>
      </c>
      <c r="F53" s="127">
        <v>1.8254209090909094E-4</v>
      </c>
      <c r="G53" s="127">
        <v>1.8740182500000003E-4</v>
      </c>
      <c r="H53" s="127">
        <v>1.9279522727272725E-4</v>
      </c>
      <c r="I53" s="127">
        <v>1.9100511363636367E-4</v>
      </c>
      <c r="J53" s="127">
        <v>1.8181425000000001E-4</v>
      </c>
      <c r="K53" s="127">
        <v>1.8066415909090904E-4</v>
      </c>
      <c r="L53" s="127">
        <v>1.7819871052631575E-4</v>
      </c>
      <c r="M53" s="127">
        <v>1.7843285714285711E-4</v>
      </c>
      <c r="O53" s="28"/>
      <c r="P53" s="32"/>
      <c r="Q53" s="32"/>
      <c r="R53" s="28"/>
      <c r="S53" s="28"/>
      <c r="T53" s="28"/>
      <c r="U53" s="28"/>
      <c r="V53" s="28"/>
      <c r="W53" s="28"/>
      <c r="X53" s="32"/>
    </row>
    <row r="54" spans="1:24" x14ac:dyDescent="0.25">
      <c r="A54">
        <f t="shared" si="15"/>
        <v>13</v>
      </c>
      <c r="B54" s="127">
        <v>1.6114134090909092E-4</v>
      </c>
      <c r="C54" s="127">
        <v>1.6233384210526317E-4</v>
      </c>
      <c r="D54" s="127">
        <v>1.6279640476190478E-4</v>
      </c>
      <c r="E54" s="127">
        <v>1.6414209090909093E-4</v>
      </c>
      <c r="F54" s="127">
        <v>1.6645377272727277E-4</v>
      </c>
      <c r="G54" s="127">
        <v>1.7218117499999999E-4</v>
      </c>
      <c r="H54" s="127">
        <v>1.7895331818181817E-4</v>
      </c>
      <c r="I54" s="127">
        <v>1.7757247727272728E-4</v>
      </c>
      <c r="J54" s="127">
        <v>1.66748015E-4</v>
      </c>
      <c r="K54" s="127">
        <v>1.6492093181818182E-4</v>
      </c>
      <c r="L54" s="127">
        <v>1.6077381578947367E-4</v>
      </c>
      <c r="M54" s="127">
        <v>1.6024742857142856E-4</v>
      </c>
      <c r="O54" s="28"/>
      <c r="P54" s="32"/>
      <c r="Q54" s="32"/>
      <c r="R54" s="28"/>
      <c r="S54" s="28"/>
      <c r="T54" s="28"/>
      <c r="U54" s="28"/>
      <c r="V54" s="28"/>
      <c r="W54" s="28"/>
      <c r="X54" s="32"/>
    </row>
    <row r="55" spans="1:24" x14ac:dyDescent="0.25">
      <c r="A55">
        <f t="shared" si="15"/>
        <v>14</v>
      </c>
      <c r="B55" s="127">
        <v>1.4738363636363633E-4</v>
      </c>
      <c r="C55" s="127">
        <v>1.4897173684210526E-4</v>
      </c>
      <c r="D55" s="127">
        <v>1.4945554761904763E-4</v>
      </c>
      <c r="E55" s="127">
        <v>1.514478409090909E-4</v>
      </c>
      <c r="F55" s="127">
        <v>1.5473361363636364E-4</v>
      </c>
      <c r="G55" s="127">
        <v>1.6132317500000001E-4</v>
      </c>
      <c r="H55" s="127">
        <v>1.6867572727272733E-4</v>
      </c>
      <c r="I55" s="127">
        <v>1.6778613409090909E-4</v>
      </c>
      <c r="J55" s="127">
        <v>1.560548225E-4</v>
      </c>
      <c r="K55" s="127">
        <v>1.5383797727272727E-4</v>
      </c>
      <c r="L55" s="127">
        <v>1.4780694736842104E-4</v>
      </c>
      <c r="M55" s="127">
        <v>1.4655545238095237E-4</v>
      </c>
      <c r="O55" s="28"/>
      <c r="P55" s="32"/>
      <c r="Q55" s="32"/>
      <c r="R55" s="28"/>
      <c r="S55" s="28"/>
      <c r="T55" s="28"/>
      <c r="U55" s="28"/>
      <c r="V55" s="28"/>
      <c r="W55" s="28"/>
      <c r="X55" s="32"/>
    </row>
    <row r="56" spans="1:24" x14ac:dyDescent="0.25">
      <c r="A56">
        <f>A55+1</f>
        <v>15</v>
      </c>
      <c r="B56" s="127">
        <v>1.3186143181818181E-4</v>
      </c>
      <c r="C56" s="127">
        <v>1.338676315789474E-4</v>
      </c>
      <c r="D56" s="127">
        <v>1.3437388095238092E-4</v>
      </c>
      <c r="E56" s="127">
        <v>1.3692950000000002E-4</v>
      </c>
      <c r="F56" s="127">
        <v>1.4036929772727271E-4</v>
      </c>
      <c r="G56" s="127">
        <v>1.47365025E-4</v>
      </c>
      <c r="H56" s="127">
        <v>1.5359475227272727E-4</v>
      </c>
      <c r="I56" s="127">
        <v>1.5314916363636359E-4</v>
      </c>
      <c r="J56" s="127">
        <v>1.4353233750000001E-4</v>
      </c>
      <c r="K56" s="127">
        <v>1.4025899999999997E-4</v>
      </c>
      <c r="L56" s="127">
        <v>1.3293202631578947E-4</v>
      </c>
      <c r="M56" s="127">
        <v>1.3111833333333332E-4</v>
      </c>
      <c r="O56" s="28"/>
      <c r="P56" s="32"/>
      <c r="Q56" s="32"/>
      <c r="R56" s="28"/>
      <c r="S56" s="28"/>
      <c r="T56" s="28"/>
      <c r="U56" s="28"/>
      <c r="V56" s="28"/>
      <c r="W56" s="28"/>
      <c r="X56" s="32"/>
    </row>
    <row r="57" spans="1:24" x14ac:dyDescent="0.25">
      <c r="A57">
        <f t="shared" ref="A57:A61" si="16">A56+1</f>
        <v>16</v>
      </c>
      <c r="B57" s="127">
        <v>1.2355388863636362E-4</v>
      </c>
      <c r="C57" s="127">
        <v>1.2592753421052631E-4</v>
      </c>
      <c r="D57" s="127">
        <v>1.266906857142857E-4</v>
      </c>
      <c r="E57" s="127">
        <v>1.2962257045454547E-4</v>
      </c>
      <c r="F57" s="127">
        <v>1.3309833636363639E-4</v>
      </c>
      <c r="G57" s="127">
        <v>1.40311585E-4</v>
      </c>
      <c r="H57" s="127">
        <v>1.455407068181818E-4</v>
      </c>
      <c r="I57" s="127">
        <v>1.4493314090909093E-4</v>
      </c>
      <c r="J57" s="127">
        <v>1.3857298000000004E-4</v>
      </c>
      <c r="K57" s="127">
        <v>1.335050909090909E-4</v>
      </c>
      <c r="L57" s="127">
        <v>1.2498235526315788E-4</v>
      </c>
      <c r="M57" s="127">
        <v>1.2287240476190476E-4</v>
      </c>
      <c r="O57" s="28"/>
      <c r="P57" s="32"/>
      <c r="Q57" s="32"/>
      <c r="R57" s="28"/>
      <c r="S57" s="28"/>
      <c r="T57" s="28"/>
      <c r="U57" s="28"/>
      <c r="V57" s="28"/>
      <c r="W57" s="28"/>
      <c r="X57" s="32"/>
    </row>
    <row r="58" spans="1:24" x14ac:dyDescent="0.25">
      <c r="A58">
        <f t="shared" si="16"/>
        <v>17</v>
      </c>
      <c r="B58" s="127">
        <v>1.2615224999999998E-4</v>
      </c>
      <c r="C58" s="127">
        <v>1.2838647368421054E-4</v>
      </c>
      <c r="D58" s="127">
        <v>1.2926716666666671E-4</v>
      </c>
      <c r="E58" s="127">
        <v>1.3150034090909094E-4</v>
      </c>
      <c r="F58" s="127">
        <v>1.3569149545454549E-4</v>
      </c>
      <c r="G58" s="127">
        <v>1.4321947499999998E-4</v>
      </c>
      <c r="H58" s="127">
        <v>1.4856475000000002E-4</v>
      </c>
      <c r="I58" s="127">
        <v>1.4660959545454544E-4</v>
      </c>
      <c r="J58" s="127">
        <v>1.414062875E-4</v>
      </c>
      <c r="K58" s="127">
        <v>1.3578793181818181E-4</v>
      </c>
      <c r="L58" s="127">
        <v>1.2709427631578946E-4</v>
      </c>
      <c r="M58" s="127">
        <v>1.2555659523809525E-4</v>
      </c>
      <c r="O58" s="28"/>
      <c r="P58" s="32"/>
      <c r="Q58" s="32"/>
      <c r="R58" s="28"/>
      <c r="S58" s="28"/>
      <c r="T58" s="28"/>
      <c r="U58" s="28"/>
      <c r="V58" s="28"/>
      <c r="W58" s="28"/>
      <c r="X58" s="32"/>
    </row>
    <row r="59" spans="1:24" x14ac:dyDescent="0.25">
      <c r="A59">
        <f t="shared" si="16"/>
        <v>18</v>
      </c>
      <c r="B59" s="127">
        <v>1.3697134090909094E-4</v>
      </c>
      <c r="C59" s="127">
        <v>1.3852181578947369E-4</v>
      </c>
      <c r="D59" s="127">
        <v>1.3946023809523813E-4</v>
      </c>
      <c r="E59" s="127">
        <v>1.4066993181818181E-4</v>
      </c>
      <c r="F59" s="127">
        <v>1.4695215909090909E-4</v>
      </c>
      <c r="G59" s="127">
        <v>1.5496275000000001E-4</v>
      </c>
      <c r="H59" s="127">
        <v>1.649072272727273E-4</v>
      </c>
      <c r="I59" s="127">
        <v>1.6212322727272727E-4</v>
      </c>
      <c r="J59" s="127">
        <v>1.518366775E-4</v>
      </c>
      <c r="K59" s="127">
        <v>1.4616147727272727E-4</v>
      </c>
      <c r="L59" s="127">
        <v>1.3736294736842107E-4</v>
      </c>
      <c r="M59" s="127">
        <v>1.3652180952380952E-4</v>
      </c>
      <c r="O59" s="28"/>
      <c r="P59" s="32"/>
      <c r="Q59" s="32"/>
      <c r="R59" s="28"/>
      <c r="S59" s="28"/>
      <c r="T59" s="28"/>
      <c r="U59" s="28"/>
      <c r="V59" s="28"/>
      <c r="W59" s="28"/>
      <c r="X59" s="32"/>
    </row>
    <row r="60" spans="1:24" x14ac:dyDescent="0.25">
      <c r="A60">
        <f t="shared" si="16"/>
        <v>19</v>
      </c>
      <c r="B60" s="127">
        <v>1.6194047727272726E-4</v>
      </c>
      <c r="C60" s="127">
        <v>1.6322644736842105E-4</v>
      </c>
      <c r="D60" s="127">
        <v>1.6469185714285714E-4</v>
      </c>
      <c r="E60" s="127">
        <v>1.6699272727272726E-4</v>
      </c>
      <c r="F60" s="127">
        <v>1.7422320454545459E-4</v>
      </c>
      <c r="G60" s="127">
        <v>1.8305705E-4</v>
      </c>
      <c r="H60" s="127">
        <v>1.98407E-4</v>
      </c>
      <c r="I60" s="127">
        <v>1.9655259090909096E-4</v>
      </c>
      <c r="J60" s="127">
        <v>1.7980472499999999E-4</v>
      </c>
      <c r="K60" s="127">
        <v>1.7388172727272731E-4</v>
      </c>
      <c r="L60" s="127">
        <v>1.6309365789473682E-4</v>
      </c>
      <c r="M60" s="127">
        <v>1.614461904761905E-4</v>
      </c>
      <c r="O60" s="28"/>
      <c r="P60" s="32"/>
      <c r="Q60" s="32"/>
      <c r="R60" s="28"/>
      <c r="S60" s="28"/>
      <c r="T60" s="28"/>
      <c r="U60" s="28"/>
      <c r="V60" s="28"/>
      <c r="W60" s="28"/>
      <c r="X60" s="32"/>
    </row>
    <row r="61" spans="1:24" x14ac:dyDescent="0.25">
      <c r="A61">
        <f t="shared" si="16"/>
        <v>20</v>
      </c>
      <c r="B61" s="127">
        <v>1.8127861363636367E-4</v>
      </c>
      <c r="C61" s="127">
        <v>1.8274250000000001E-4</v>
      </c>
      <c r="D61" s="127">
        <v>1.843539523809524E-4</v>
      </c>
      <c r="E61" s="127">
        <v>1.8832859090909092E-4</v>
      </c>
      <c r="F61" s="127">
        <v>1.9334822727272726E-4</v>
      </c>
      <c r="G61" s="127">
        <v>2.0307240000000002E-4</v>
      </c>
      <c r="H61" s="127">
        <v>2.1608688636363634E-4</v>
      </c>
      <c r="I61" s="127">
        <v>2.15758E-4</v>
      </c>
      <c r="J61" s="127">
        <v>1.9789109999999999E-4</v>
      </c>
      <c r="K61" s="127">
        <v>1.9396745454545457E-4</v>
      </c>
      <c r="L61" s="127">
        <v>1.830555789473684E-4</v>
      </c>
      <c r="M61" s="127">
        <v>1.8058535714285718E-4</v>
      </c>
      <c r="O61" s="28"/>
      <c r="P61" s="32"/>
      <c r="Q61" s="32"/>
      <c r="R61" s="28"/>
      <c r="S61" s="28"/>
      <c r="T61" s="28"/>
      <c r="U61" s="28"/>
      <c r="V61" s="28"/>
      <c r="W61" s="28"/>
      <c r="X61" s="32"/>
    </row>
    <row r="62" spans="1:24" x14ac:dyDescent="0.25">
      <c r="A62">
        <f>A61+1</f>
        <v>21</v>
      </c>
      <c r="B62" s="127">
        <v>1.6994659090909089E-4</v>
      </c>
      <c r="C62" s="127">
        <v>1.7105513157894737E-4</v>
      </c>
      <c r="D62" s="127">
        <v>1.7184573809523809E-4</v>
      </c>
      <c r="E62" s="127">
        <v>1.7484774999999999E-4</v>
      </c>
      <c r="F62" s="127">
        <v>1.7801263636363639E-4</v>
      </c>
      <c r="G62" s="127">
        <v>1.8669630000000002E-4</v>
      </c>
      <c r="H62" s="127">
        <v>1.9458400000000001E-4</v>
      </c>
      <c r="I62" s="127">
        <v>1.9567615909090905E-4</v>
      </c>
      <c r="J62" s="127">
        <v>1.7955502500000001E-4</v>
      </c>
      <c r="K62" s="127">
        <v>1.7790743181818181E-4</v>
      </c>
      <c r="L62" s="127">
        <v>1.7064600000000002E-4</v>
      </c>
      <c r="M62" s="127">
        <v>1.692327142857143E-4</v>
      </c>
      <c r="O62" s="28"/>
      <c r="P62" s="32"/>
      <c r="Q62" s="32"/>
      <c r="R62" s="28"/>
      <c r="S62" s="28"/>
      <c r="T62" s="28"/>
      <c r="U62" s="28"/>
      <c r="V62" s="28"/>
      <c r="W62" s="28"/>
      <c r="X62" s="32"/>
    </row>
    <row r="63" spans="1:24" x14ac:dyDescent="0.25">
      <c r="A63">
        <f t="shared" ref="A63:A64" si="17">A62+1</f>
        <v>22</v>
      </c>
      <c r="B63" s="127">
        <v>1.3536356590909088E-4</v>
      </c>
      <c r="C63" s="127">
        <v>1.3583110263157896E-4</v>
      </c>
      <c r="D63" s="127">
        <v>1.3597441428571426E-4</v>
      </c>
      <c r="E63" s="127">
        <v>1.3730508409090912E-4</v>
      </c>
      <c r="F63" s="127">
        <v>1.3852944545454548E-4</v>
      </c>
      <c r="G63" s="127">
        <v>1.4390937999999998E-4</v>
      </c>
      <c r="H63" s="127">
        <v>1.4634460681818182E-4</v>
      </c>
      <c r="I63" s="127">
        <v>1.4694940454545454E-4</v>
      </c>
      <c r="J63" s="127">
        <v>1.384222175E-4</v>
      </c>
      <c r="K63" s="127">
        <v>1.3844795454545457E-4</v>
      </c>
      <c r="L63" s="127">
        <v>1.3494201578947369E-4</v>
      </c>
      <c r="M63" s="127">
        <v>1.3481169047619047E-4</v>
      </c>
      <c r="O63" s="28"/>
      <c r="P63" s="32"/>
      <c r="Q63" s="32"/>
      <c r="R63" s="28"/>
      <c r="S63" s="28"/>
      <c r="T63" s="28"/>
      <c r="U63" s="28"/>
      <c r="V63" s="28"/>
      <c r="W63" s="28"/>
      <c r="X63" s="32"/>
    </row>
    <row r="64" spans="1:24" x14ac:dyDescent="0.25">
      <c r="A64">
        <f t="shared" si="17"/>
        <v>23</v>
      </c>
      <c r="B64" s="127">
        <v>9.3775615909090902E-5</v>
      </c>
      <c r="C64" s="127">
        <v>9.3992221052631566E-5</v>
      </c>
      <c r="D64" s="127">
        <v>9.4094590476190483E-5</v>
      </c>
      <c r="E64" s="127">
        <v>9.5104970454545448E-5</v>
      </c>
      <c r="F64" s="127">
        <v>9.4415263636363645E-5</v>
      </c>
      <c r="G64" s="127">
        <v>9.7008672500000041E-5</v>
      </c>
      <c r="H64" s="127">
        <v>9.5482954545454525E-5</v>
      </c>
      <c r="I64" s="127">
        <v>9.4681465909090913E-5</v>
      </c>
      <c r="J64" s="127">
        <v>9.3993619999999995E-5</v>
      </c>
      <c r="K64" s="127">
        <v>9.5323329545454532E-5</v>
      </c>
      <c r="L64" s="127">
        <v>9.3378076315789462E-5</v>
      </c>
      <c r="M64" s="127">
        <v>9.3411442857142875E-5</v>
      </c>
      <c r="O64" s="28"/>
      <c r="P64" s="32"/>
      <c r="Q64" s="32"/>
      <c r="R64" s="28"/>
      <c r="S64" s="28"/>
      <c r="T64" s="28"/>
      <c r="U64" s="28"/>
      <c r="V64" s="28"/>
      <c r="W64" s="28"/>
      <c r="X64" s="32"/>
    </row>
    <row r="65" spans="1:24" x14ac:dyDescent="0.25">
      <c r="A65">
        <f>A64+1</f>
        <v>24</v>
      </c>
      <c r="B65" s="127">
        <v>5.8049643181818175E-5</v>
      </c>
      <c r="C65" s="127">
        <v>5.8232171052631573E-5</v>
      </c>
      <c r="D65" s="127">
        <v>5.8300592857142855E-5</v>
      </c>
      <c r="E65" s="127">
        <v>5.9133347727272728E-5</v>
      </c>
      <c r="F65" s="127">
        <v>5.8684593181818182E-5</v>
      </c>
      <c r="G65" s="127">
        <v>5.9993070000000005E-5</v>
      </c>
      <c r="H65" s="127">
        <v>5.8916027272727259E-5</v>
      </c>
      <c r="I65" s="127">
        <v>5.8597220454545456E-5</v>
      </c>
      <c r="J65" s="127">
        <v>5.8273717500000009E-5</v>
      </c>
      <c r="K65" s="127">
        <v>5.9332065909090909E-5</v>
      </c>
      <c r="L65" s="127">
        <v>5.7899560526315774E-5</v>
      </c>
      <c r="M65" s="127">
        <v>5.7825330952380955E-5</v>
      </c>
      <c r="O65" s="28"/>
      <c r="P65" s="32"/>
      <c r="Q65" s="32"/>
      <c r="R65" s="28"/>
      <c r="S65" s="28"/>
      <c r="T65" s="28"/>
      <c r="U65" s="28"/>
      <c r="V65" s="28"/>
      <c r="W65" s="28"/>
      <c r="X65" s="32"/>
    </row>
    <row r="66" spans="1:24" x14ac:dyDescent="0.25">
      <c r="A66" t="s">
        <v>55</v>
      </c>
      <c r="B66" s="127">
        <f>SUM(B42:B65)</f>
        <v>2.6500580579545455E-3</v>
      </c>
      <c r="C66" s="127">
        <f t="shared" ref="C66" si="18">SUM(C42:C65)</f>
        <v>2.6675851118421051E-3</v>
      </c>
      <c r="D66" s="127">
        <f t="shared" ref="D66" si="19">SUM(D42:D65)</f>
        <v>2.6764185523809525E-3</v>
      </c>
      <c r="E66" s="127">
        <f t="shared" ref="E66" si="20">SUM(E42:E65)</f>
        <v>2.7033737045454548E-3</v>
      </c>
      <c r="F66" s="127">
        <f t="shared" ref="F66" si="21">SUM(F42:F65)</f>
        <v>2.7434925138636367E-3</v>
      </c>
      <c r="G66" s="127">
        <f t="shared" ref="G66" si="22">SUM(G42:G65)</f>
        <v>2.8433875880000009E-3</v>
      </c>
      <c r="H66" s="127">
        <f t="shared" ref="H66" si="23">SUM(H42:H65)</f>
        <v>2.9400002681818178E-3</v>
      </c>
      <c r="I66" s="127">
        <f t="shared" ref="I66" si="24">SUM(I42:I65)</f>
        <v>2.9215280093181813E-3</v>
      </c>
      <c r="J66" s="127">
        <f t="shared" ref="J66" si="25">SUM(J42:J65)</f>
        <v>2.7671467827499996E-3</v>
      </c>
      <c r="K66" s="127">
        <f t="shared" ref="K66" si="26">SUM(K42:K65)</f>
        <v>2.7365954515909089E-3</v>
      </c>
      <c r="L66" s="127">
        <f t="shared" ref="L66" si="27">SUM(L42:L65)</f>
        <v>2.646298672631579E-3</v>
      </c>
      <c r="M66" s="127">
        <f t="shared" ref="M66" si="28">SUM(M42:M65)</f>
        <v>2.6378920835714286E-3</v>
      </c>
      <c r="O66" s="28"/>
      <c r="R66" s="28"/>
      <c r="S66" s="28"/>
      <c r="T66" s="28"/>
      <c r="U66" s="28"/>
      <c r="V66" s="28"/>
      <c r="W66" s="28"/>
      <c r="X66" s="28"/>
    </row>
    <row r="67" spans="1:24" x14ac:dyDescent="0.25">
      <c r="A67" t="s">
        <v>53</v>
      </c>
      <c r="B67" s="28">
        <v>31</v>
      </c>
      <c r="C67" s="28">
        <v>28.25</v>
      </c>
      <c r="D67" s="28">
        <v>31</v>
      </c>
      <c r="E67" s="28">
        <v>30</v>
      </c>
      <c r="F67" s="28">
        <v>31</v>
      </c>
      <c r="G67" s="28">
        <v>30</v>
      </c>
      <c r="H67" s="28">
        <v>31</v>
      </c>
      <c r="I67" s="28">
        <v>31</v>
      </c>
      <c r="J67" s="28">
        <v>30</v>
      </c>
      <c r="K67" s="28">
        <v>31</v>
      </c>
      <c r="L67" s="28">
        <v>30</v>
      </c>
      <c r="M67" s="28">
        <v>31</v>
      </c>
      <c r="O67" s="28"/>
      <c r="P67" s="31"/>
      <c r="Q67" s="31"/>
      <c r="R67" s="28"/>
      <c r="S67" s="28"/>
      <c r="T67" s="28"/>
      <c r="U67" s="28"/>
      <c r="V67" s="28"/>
      <c r="W67" s="28"/>
      <c r="X67" s="31"/>
    </row>
    <row r="68" spans="1:24" x14ac:dyDescent="0.25">
      <c r="A68" t="s">
        <v>54</v>
      </c>
      <c r="B68" s="67">
        <f>B67*B66</f>
        <v>8.2151799796590916E-2</v>
      </c>
      <c r="C68" s="67">
        <f t="shared" ref="C68" si="29">C67*C66</f>
        <v>7.5359279409539473E-2</v>
      </c>
      <c r="D68" s="67">
        <f t="shared" ref="D68" si="30">D67*D66</f>
        <v>8.2968975123809532E-2</v>
      </c>
      <c r="E68" s="67">
        <f t="shared" ref="E68" si="31">E67*E66</f>
        <v>8.1101211136363649E-2</v>
      </c>
      <c r="F68" s="67">
        <f t="shared" ref="F68" si="32">F67*F66</f>
        <v>8.5048267929772742E-2</v>
      </c>
      <c r="G68" s="67">
        <f t="shared" ref="G68" si="33">G67*G66</f>
        <v>8.530162764000003E-2</v>
      </c>
      <c r="H68" s="67">
        <f t="shared" ref="H68" si="34">H67*H66</f>
        <v>9.1140008313636348E-2</v>
      </c>
      <c r="I68" s="67">
        <f t="shared" ref="I68" si="35">I67*I66</f>
        <v>9.0567368288863623E-2</v>
      </c>
      <c r="J68" s="67">
        <f t="shared" ref="J68" si="36">J67*J66</f>
        <v>8.3014403482499985E-2</v>
      </c>
      <c r="K68" s="67">
        <f t="shared" ref="K68" si="37">K67*K66</f>
        <v>8.4834458999318171E-2</v>
      </c>
      <c r="L68" s="67">
        <f t="shared" ref="L68" si="38">L67*L66</f>
        <v>7.9388960178947365E-2</v>
      </c>
      <c r="M68" s="67">
        <f t="shared" ref="M68" si="39">M67*M66</f>
        <v>8.1774654590714285E-2</v>
      </c>
      <c r="N68" s="67">
        <f>SUM(B68:M68)</f>
        <v>1.002651014890056</v>
      </c>
      <c r="O68" s="28"/>
      <c r="P68" s="31"/>
      <c r="Q68" s="31"/>
      <c r="R68" s="31"/>
      <c r="S68" s="28"/>
      <c r="T68" s="28"/>
      <c r="U68" s="28"/>
      <c r="V68" s="28"/>
      <c r="W68" s="28"/>
      <c r="X68" s="31"/>
    </row>
    <row r="69" spans="1:24" x14ac:dyDescent="0.25">
      <c r="O69" s="28"/>
      <c r="R69" s="28"/>
      <c r="S69" s="28"/>
      <c r="T69" s="28"/>
      <c r="U69" s="28"/>
      <c r="V69" s="28"/>
      <c r="W69" s="28"/>
      <c r="X69" s="28"/>
    </row>
    <row r="70" spans="1:24" x14ac:dyDescent="0.25">
      <c r="O70" s="28"/>
      <c r="R70" s="28"/>
      <c r="S70" s="28"/>
      <c r="T70" s="28"/>
      <c r="U70" s="28"/>
      <c r="V70" s="28"/>
      <c r="W70" s="28"/>
      <c r="X70" s="28"/>
    </row>
    <row r="71" spans="1:24" x14ac:dyDescent="0.25">
      <c r="A71" s="1" t="s">
        <v>186</v>
      </c>
      <c r="C71" t="s">
        <v>116</v>
      </c>
      <c r="O71" s="28"/>
      <c r="R71" s="28"/>
      <c r="S71" s="28"/>
      <c r="T71" s="28"/>
      <c r="U71" s="28"/>
      <c r="V71" s="28"/>
      <c r="W71" s="28"/>
      <c r="X71" s="28"/>
    </row>
    <row r="72" spans="1:24" x14ac:dyDescent="0.25">
      <c r="A72" t="s">
        <v>182</v>
      </c>
      <c r="B72" s="161" t="s">
        <v>111</v>
      </c>
      <c r="O72" s="28"/>
      <c r="R72" s="28"/>
      <c r="S72" s="28"/>
      <c r="T72" s="28"/>
      <c r="U72" s="28"/>
      <c r="V72" s="28"/>
      <c r="W72" s="28"/>
      <c r="X72" s="28"/>
    </row>
    <row r="73" spans="1:24" x14ac:dyDescent="0.25">
      <c r="A73" s="33"/>
      <c r="B73" s="34">
        <v>1</v>
      </c>
      <c r="C73" s="34">
        <f>B73+1</f>
        <v>2</v>
      </c>
      <c r="D73" s="34">
        <f t="shared" ref="D73" si="40">C73+1</f>
        <v>3</v>
      </c>
      <c r="E73" s="34">
        <f t="shared" ref="E73" si="41">D73+1</f>
        <v>4</v>
      </c>
      <c r="F73" s="34">
        <f t="shared" ref="F73" si="42">E73+1</f>
        <v>5</v>
      </c>
      <c r="G73" s="34">
        <f t="shared" ref="G73" si="43">F73+1</f>
        <v>6</v>
      </c>
      <c r="H73" s="34">
        <f t="shared" ref="H73" si="44">G73+1</f>
        <v>7</v>
      </c>
      <c r="I73" s="34">
        <f t="shared" ref="I73" si="45">H73+1</f>
        <v>8</v>
      </c>
      <c r="J73" s="34">
        <f t="shared" ref="J73" si="46">I73+1</f>
        <v>9</v>
      </c>
      <c r="K73" s="34">
        <f t="shared" ref="K73" si="47">J73+1</f>
        <v>10</v>
      </c>
      <c r="L73" s="34">
        <f t="shared" ref="L73" si="48">K73+1</f>
        <v>11</v>
      </c>
      <c r="M73" s="34">
        <f t="shared" ref="M73" si="49">L73+1</f>
        <v>12</v>
      </c>
      <c r="N73" s="33"/>
      <c r="O73" s="28"/>
      <c r="R73" s="28"/>
      <c r="S73" s="28"/>
      <c r="T73" s="28"/>
      <c r="U73" s="28"/>
      <c r="V73" s="28"/>
      <c r="W73" s="28"/>
      <c r="X73" s="28"/>
    </row>
    <row r="74" spans="1:24" x14ac:dyDescent="0.25">
      <c r="A74" s="33"/>
      <c r="B74" s="34" t="s">
        <v>39</v>
      </c>
      <c r="C74" s="34" t="s">
        <v>40</v>
      </c>
      <c r="D74" s="34" t="s">
        <v>41</v>
      </c>
      <c r="E74" s="34" t="s">
        <v>42</v>
      </c>
      <c r="F74" s="34" t="s">
        <v>43</v>
      </c>
      <c r="G74" s="34" t="s">
        <v>44</v>
      </c>
      <c r="H74" s="34" t="s">
        <v>45</v>
      </c>
      <c r="I74" s="34" t="s">
        <v>46</v>
      </c>
      <c r="J74" s="34" t="s">
        <v>47</v>
      </c>
      <c r="K74" s="34" t="s">
        <v>48</v>
      </c>
      <c r="L74" s="34" t="s">
        <v>49</v>
      </c>
      <c r="M74" s="34" t="s">
        <v>50</v>
      </c>
      <c r="N74" s="33"/>
      <c r="O74" s="28"/>
      <c r="P74" s="29"/>
      <c r="Q74" s="29"/>
      <c r="R74" s="28"/>
      <c r="S74" s="28"/>
      <c r="T74" s="28"/>
      <c r="U74" s="28"/>
      <c r="V74" s="28"/>
      <c r="W74" s="28"/>
      <c r="X74" s="29"/>
    </row>
    <row r="75" spans="1:24" x14ac:dyDescent="0.25">
      <c r="A75" s="33">
        <v>1</v>
      </c>
      <c r="B75" s="40">
        <v>8.1260571157685388E-5</v>
      </c>
      <c r="C75" s="41">
        <v>8.6602017986022592E-5</v>
      </c>
      <c r="D75" s="41">
        <v>8.8744651650518258E-5</v>
      </c>
      <c r="E75" s="41">
        <v>8.0896183516860121E-5</v>
      </c>
      <c r="F75" s="41">
        <v>8.5382866002180275E-5</v>
      </c>
      <c r="G75" s="41">
        <v>7.5902634214093412E-5</v>
      </c>
      <c r="H75" s="42">
        <v>7.8251652690731438E-5</v>
      </c>
      <c r="I75" s="41">
        <v>7.7705530316284961E-5</v>
      </c>
      <c r="J75" s="41">
        <v>7.4807599035682932E-5</v>
      </c>
      <c r="K75" s="41">
        <v>8.5901020445658556E-5</v>
      </c>
      <c r="L75" s="41">
        <v>7.6534076708454133E-5</v>
      </c>
      <c r="M75" s="41">
        <v>8.2151963162612214E-5</v>
      </c>
      <c r="N75" s="33"/>
      <c r="O75" s="30"/>
      <c r="Q75" s="32"/>
      <c r="R75" s="30"/>
      <c r="S75" s="28"/>
      <c r="T75" s="30"/>
      <c r="U75" s="28"/>
      <c r="V75" s="28"/>
      <c r="W75" s="30"/>
      <c r="X75" s="30"/>
    </row>
    <row r="76" spans="1:24" x14ac:dyDescent="0.25">
      <c r="A76" s="33">
        <f>A75+1</f>
        <v>2</v>
      </c>
      <c r="B76" s="40">
        <v>5.1006133424879122E-5</v>
      </c>
      <c r="C76" s="41">
        <v>5.5654106090349694E-5</v>
      </c>
      <c r="D76" s="41">
        <v>5.7510317511793668E-5</v>
      </c>
      <c r="E76" s="41">
        <v>5.345143876517375E-5</v>
      </c>
      <c r="F76" s="41">
        <v>5.718317802173075E-5</v>
      </c>
      <c r="G76" s="41">
        <v>5.324012747864877E-5</v>
      </c>
      <c r="H76" s="42">
        <v>5.4851098938614456E-5</v>
      </c>
      <c r="I76" s="41">
        <v>5.4467552378720271E-5</v>
      </c>
      <c r="J76" s="41">
        <v>5.2682202482789631E-5</v>
      </c>
      <c r="K76" s="41">
        <v>5.7617578670958997E-5</v>
      </c>
      <c r="L76" s="41">
        <v>4.9916841759547232E-5</v>
      </c>
      <c r="M76" s="41">
        <v>5.1744059706703623E-5</v>
      </c>
      <c r="N76" s="33"/>
      <c r="O76" s="30"/>
      <c r="P76" s="32"/>
      <c r="Q76" s="32"/>
      <c r="R76" s="30"/>
      <c r="S76" s="28"/>
      <c r="T76" s="30"/>
      <c r="U76" s="28"/>
      <c r="V76" s="28"/>
      <c r="W76" s="30"/>
      <c r="X76" s="32"/>
    </row>
    <row r="77" spans="1:24" x14ac:dyDescent="0.25">
      <c r="A77" s="33">
        <f t="shared" ref="A77:A97" si="50">A76+1</f>
        <v>3</v>
      </c>
      <c r="B77" s="40">
        <v>3.7551740463656807E-5</v>
      </c>
      <c r="C77" s="41">
        <v>4.151229082585597E-5</v>
      </c>
      <c r="D77" s="41">
        <v>4.3027828360516275E-5</v>
      </c>
      <c r="E77" s="41">
        <v>3.8712661869302351E-5</v>
      </c>
      <c r="F77" s="41">
        <v>4.1994032438033465E-5</v>
      </c>
      <c r="G77" s="41">
        <v>3.9788288130886201E-5</v>
      </c>
      <c r="H77" s="42">
        <v>4.0825015650451553E-5</v>
      </c>
      <c r="I77" s="41">
        <v>4.0604267630384698E-5</v>
      </c>
      <c r="J77" s="41">
        <v>3.9553340238180842E-5</v>
      </c>
      <c r="K77" s="41">
        <v>4.2368369989615996E-5</v>
      </c>
      <c r="L77" s="41">
        <v>3.5795684204507218E-5</v>
      </c>
      <c r="M77" s="41">
        <v>3.804297307068032E-5</v>
      </c>
      <c r="N77" s="33"/>
      <c r="O77" s="30"/>
      <c r="P77" s="32"/>
      <c r="Q77" s="32"/>
      <c r="R77" s="30"/>
      <c r="S77" s="28"/>
      <c r="T77" s="30"/>
      <c r="U77" s="28"/>
      <c r="V77" s="28"/>
      <c r="W77" s="30"/>
      <c r="X77" s="32"/>
    </row>
    <row r="78" spans="1:24" x14ac:dyDescent="0.25">
      <c r="A78" s="33">
        <f t="shared" si="50"/>
        <v>4</v>
      </c>
      <c r="B78" s="40">
        <v>3.3394759566631677E-5</v>
      </c>
      <c r="C78" s="41">
        <v>3.667023425522975E-5</v>
      </c>
      <c r="D78" s="41">
        <v>3.8030916035965126E-5</v>
      </c>
      <c r="E78" s="41">
        <v>3.4429341196353023E-5</v>
      </c>
      <c r="F78" s="41">
        <v>3.7339751455937707E-5</v>
      </c>
      <c r="G78" s="41">
        <v>3.4668754049011275E-5</v>
      </c>
      <c r="H78" s="42">
        <v>3.5399555221582128E-5</v>
      </c>
      <c r="I78" s="41">
        <v>3.5245911145101119E-5</v>
      </c>
      <c r="J78" s="41">
        <v>3.4671159027440536E-5</v>
      </c>
      <c r="K78" s="41">
        <v>3.7627853417348133E-5</v>
      </c>
      <c r="L78" s="41">
        <v>3.1823746145403523E-5</v>
      </c>
      <c r="M78" s="41">
        <v>3.3595908195389823E-5</v>
      </c>
      <c r="N78" s="33"/>
      <c r="O78" s="30"/>
      <c r="P78" s="32"/>
      <c r="Q78" s="32"/>
      <c r="R78" s="30"/>
      <c r="S78" s="28"/>
      <c r="T78" s="30"/>
      <c r="U78" s="28"/>
      <c r="V78" s="28"/>
      <c r="W78" s="30"/>
      <c r="X78" s="32"/>
    </row>
    <row r="79" spans="1:24" x14ac:dyDescent="0.25">
      <c r="A79" s="33">
        <f t="shared" si="50"/>
        <v>5</v>
      </c>
      <c r="B79" s="40">
        <v>3.0830555292765364E-5</v>
      </c>
      <c r="C79" s="41">
        <v>3.3146807962807997E-5</v>
      </c>
      <c r="D79" s="41">
        <v>3.442408171971681E-5</v>
      </c>
      <c r="E79" s="41">
        <v>3.2148152565881001E-5</v>
      </c>
      <c r="F79" s="41">
        <v>3.4828146710295706E-5</v>
      </c>
      <c r="G79" s="41">
        <v>3.1989343081184123E-5</v>
      </c>
      <c r="H79" s="42">
        <v>3.2612057495933997E-5</v>
      </c>
      <c r="I79" s="41">
        <v>3.2537144531479724E-5</v>
      </c>
      <c r="J79" s="41">
        <v>3.2099932089289194E-5</v>
      </c>
      <c r="K79" s="41">
        <v>3.5191657086262086E-5</v>
      </c>
      <c r="L79" s="41">
        <v>2.9794022245139964E-5</v>
      </c>
      <c r="M79" s="41">
        <v>3.0288180720201945E-5</v>
      </c>
      <c r="N79" s="33"/>
      <c r="O79" s="30"/>
      <c r="P79" s="32"/>
      <c r="Q79" s="32"/>
      <c r="R79" s="30"/>
      <c r="S79" s="28"/>
      <c r="T79" s="30"/>
      <c r="U79" s="28"/>
      <c r="V79" s="28"/>
      <c r="W79" s="30"/>
      <c r="X79" s="32"/>
    </row>
    <row r="80" spans="1:24" x14ac:dyDescent="0.25">
      <c r="A80" s="33">
        <f t="shared" si="50"/>
        <v>6</v>
      </c>
      <c r="B80" s="40">
        <v>3.8537381623244135E-5</v>
      </c>
      <c r="C80" s="41">
        <v>4.0030819902938662E-5</v>
      </c>
      <c r="D80" s="41">
        <v>4.1231896849537552E-5</v>
      </c>
      <c r="E80" s="41">
        <v>3.9662053354020252E-5</v>
      </c>
      <c r="F80" s="41">
        <v>4.2229948503873261E-5</v>
      </c>
      <c r="G80" s="41">
        <v>3.8833566693973715E-5</v>
      </c>
      <c r="H80" s="42">
        <v>3.9378246808628827E-5</v>
      </c>
      <c r="I80" s="41">
        <v>3.9243043475840011E-5</v>
      </c>
      <c r="J80" s="41">
        <v>3.8800031994753128E-5</v>
      </c>
      <c r="K80" s="41">
        <v>4.2591922529983102E-5</v>
      </c>
      <c r="L80" s="41">
        <v>3.7402485582257995E-5</v>
      </c>
      <c r="M80" s="41">
        <v>3.7218628083442997E-5</v>
      </c>
      <c r="N80" s="33"/>
      <c r="O80" s="30"/>
      <c r="P80" s="32"/>
      <c r="Q80" s="32"/>
      <c r="R80" s="30"/>
      <c r="S80" s="28"/>
      <c r="T80" s="30"/>
      <c r="U80" s="28"/>
      <c r="V80" s="28"/>
      <c r="W80" s="30"/>
      <c r="X80" s="32"/>
    </row>
    <row r="81" spans="1:24" x14ac:dyDescent="0.25">
      <c r="A81" s="33">
        <f t="shared" si="50"/>
        <v>7</v>
      </c>
      <c r="B81" s="40">
        <v>5.2614637179705437E-5</v>
      </c>
      <c r="C81" s="41">
        <v>5.341871035058747E-5</v>
      </c>
      <c r="D81" s="41">
        <v>5.4591767498376234E-5</v>
      </c>
      <c r="E81" s="41">
        <v>5.5055765284739253E-5</v>
      </c>
      <c r="F81" s="41">
        <v>5.7567233667967929E-5</v>
      </c>
      <c r="G81" s="41">
        <v>5.2717572165551873E-5</v>
      </c>
      <c r="H81" s="42">
        <v>5.3463020479476851E-5</v>
      </c>
      <c r="I81" s="41">
        <v>5.3209427299459357E-5</v>
      </c>
      <c r="J81" s="41">
        <v>5.2509674030231824E-5</v>
      </c>
      <c r="K81" s="41">
        <v>5.7881799028386482E-5</v>
      </c>
      <c r="L81" s="41">
        <v>5.2851525964093465E-5</v>
      </c>
      <c r="M81" s="41">
        <v>5.0806339545874715E-5</v>
      </c>
      <c r="N81" s="33"/>
      <c r="O81" s="30"/>
      <c r="P81" s="32"/>
      <c r="Q81" s="32"/>
      <c r="R81" s="30"/>
      <c r="S81" s="28"/>
      <c r="T81" s="30"/>
      <c r="U81" s="28"/>
      <c r="V81" s="28"/>
      <c r="W81" s="30"/>
      <c r="X81" s="32"/>
    </row>
    <row r="82" spans="1:24" x14ac:dyDescent="0.25">
      <c r="A82" s="33">
        <f t="shared" si="50"/>
        <v>8</v>
      </c>
      <c r="B82" s="40">
        <v>7.0967077118455732E-5</v>
      </c>
      <c r="C82" s="41">
        <v>7.2602927757188979E-5</v>
      </c>
      <c r="D82" s="41">
        <v>7.3719295939748188E-5</v>
      </c>
      <c r="E82" s="41">
        <v>7.6094381130640591E-5</v>
      </c>
      <c r="F82" s="41">
        <v>7.8675467071273681E-5</v>
      </c>
      <c r="G82" s="41">
        <v>7.0046356740217309E-5</v>
      </c>
      <c r="H82" s="42">
        <v>7.1053135437490567E-5</v>
      </c>
      <c r="I82" s="41">
        <v>7.0728247442385041E-5</v>
      </c>
      <c r="J82" s="41">
        <v>6.958569587197676E-5</v>
      </c>
      <c r="K82" s="41">
        <v>7.8908469526882608E-5</v>
      </c>
      <c r="L82" s="41">
        <v>7.3904816080292213E-5</v>
      </c>
      <c r="M82" s="41">
        <v>7.0082385702780611E-5</v>
      </c>
      <c r="N82" s="33"/>
      <c r="O82" s="30"/>
      <c r="P82" s="32"/>
      <c r="Q82" s="32"/>
      <c r="R82" s="30"/>
      <c r="S82" s="28"/>
      <c r="T82" s="30"/>
      <c r="U82" s="28"/>
      <c r="V82" s="28"/>
      <c r="W82" s="30"/>
      <c r="X82" s="32"/>
    </row>
    <row r="83" spans="1:24" x14ac:dyDescent="0.25">
      <c r="A83" s="33">
        <f t="shared" si="50"/>
        <v>9</v>
      </c>
      <c r="B83" s="40">
        <v>8.7643772996380556E-5</v>
      </c>
      <c r="C83" s="41">
        <v>9.0415115364536982E-5</v>
      </c>
      <c r="D83" s="41">
        <v>9.1497055535085924E-5</v>
      </c>
      <c r="E83" s="41">
        <v>9.1485938535229428E-5</v>
      </c>
      <c r="F83" s="41">
        <v>9.4255486421873251E-5</v>
      </c>
      <c r="G83" s="41">
        <v>8.7985640839190408E-5</v>
      </c>
      <c r="H83" s="42">
        <v>8.9457334002916451E-5</v>
      </c>
      <c r="I83" s="41">
        <v>8.904527860781462E-5</v>
      </c>
      <c r="J83" s="41">
        <v>8.7054134194059805E-5</v>
      </c>
      <c r="K83" s="41">
        <v>9.4585169828513208E-5</v>
      </c>
      <c r="L83" s="41">
        <v>8.9226883916759315E-5</v>
      </c>
      <c r="M83" s="41">
        <v>8.8056514965410956E-5</v>
      </c>
      <c r="N83" s="33"/>
      <c r="O83" s="30"/>
      <c r="P83" s="32"/>
      <c r="Q83" s="32"/>
      <c r="R83" s="30"/>
      <c r="S83" s="28"/>
      <c r="T83" s="30"/>
      <c r="U83" s="28"/>
      <c r="V83" s="28"/>
      <c r="W83" s="30"/>
      <c r="X83" s="32"/>
    </row>
    <row r="84" spans="1:24" x14ac:dyDescent="0.25">
      <c r="A84" s="33">
        <f t="shared" si="50"/>
        <v>10</v>
      </c>
      <c r="B84" s="40">
        <v>1.0369742900792908E-4</v>
      </c>
      <c r="C84" s="41">
        <v>1.0733298467741515E-4</v>
      </c>
      <c r="D84" s="41">
        <v>1.0849107454090211E-4</v>
      </c>
      <c r="E84" s="41">
        <v>1.0480360545004774E-4</v>
      </c>
      <c r="F84" s="41">
        <v>1.0794984995802422E-4</v>
      </c>
      <c r="G84" s="41">
        <v>1.0256377508498877E-4</v>
      </c>
      <c r="H84" s="42">
        <v>1.0487705933667965E-4</v>
      </c>
      <c r="I84" s="41">
        <v>1.0425642853960506E-4</v>
      </c>
      <c r="J84" s="41">
        <v>1.0116020767386559E-4</v>
      </c>
      <c r="K84" s="41">
        <v>1.0822752928564464E-4</v>
      </c>
      <c r="L84" s="41">
        <v>1.0236502923600111E-4</v>
      </c>
      <c r="M84" s="41">
        <v>1.0519662789897676E-4</v>
      </c>
      <c r="N84" s="33"/>
      <c r="O84" s="30"/>
      <c r="P84" s="32"/>
      <c r="Q84" s="32"/>
      <c r="R84" s="30"/>
      <c r="S84" s="28"/>
      <c r="T84" s="30"/>
      <c r="U84" s="28"/>
      <c r="V84" s="28"/>
      <c r="W84" s="30"/>
      <c r="X84" s="32"/>
    </row>
    <row r="85" spans="1:24" x14ac:dyDescent="0.25">
      <c r="A85" s="33">
        <f t="shared" si="50"/>
        <v>11</v>
      </c>
      <c r="B85" s="40">
        <v>1.1446778240647542E-4</v>
      </c>
      <c r="C85" s="41">
        <v>1.1816857170139435E-4</v>
      </c>
      <c r="D85" s="41">
        <v>1.1927716827446071E-4</v>
      </c>
      <c r="E85" s="41">
        <v>1.124444460087297E-4</v>
      </c>
      <c r="F85" s="41">
        <v>1.162207757744364E-4</v>
      </c>
      <c r="G85" s="41">
        <v>1.1220509361007469E-4</v>
      </c>
      <c r="H85" s="42">
        <v>1.1538564690123793E-4</v>
      </c>
      <c r="I85" s="41">
        <v>1.1475724344660512E-4</v>
      </c>
      <c r="J85" s="41">
        <v>1.1054415850733381E-4</v>
      </c>
      <c r="K85" s="41">
        <v>1.1682749760535423E-4</v>
      </c>
      <c r="L85" s="41">
        <v>1.0961154318793661E-4</v>
      </c>
      <c r="M85" s="41">
        <v>1.1615548198777507E-4</v>
      </c>
      <c r="N85" s="33"/>
      <c r="O85" s="30"/>
      <c r="P85" s="32"/>
      <c r="Q85" s="32"/>
      <c r="R85" s="30"/>
      <c r="S85" s="28"/>
      <c r="T85" s="30"/>
      <c r="U85" s="28"/>
      <c r="V85" s="28"/>
      <c r="W85" s="30"/>
      <c r="X85" s="32"/>
    </row>
    <row r="86" spans="1:24" x14ac:dyDescent="0.25">
      <c r="A86" s="33">
        <f t="shared" si="50"/>
        <v>12</v>
      </c>
      <c r="B86" s="40">
        <v>1.1750711423700946E-4</v>
      </c>
      <c r="C86" s="41">
        <v>1.2104996691021604E-4</v>
      </c>
      <c r="D86" s="41">
        <v>1.2228214132225647E-4</v>
      </c>
      <c r="E86" s="41">
        <v>1.1396856870220477E-4</v>
      </c>
      <c r="F86" s="41">
        <v>1.187645711404452E-4</v>
      </c>
      <c r="G86" s="41">
        <v>1.1565016271056091E-4</v>
      </c>
      <c r="H86" s="42">
        <v>1.1948211015923967E-4</v>
      </c>
      <c r="I86" s="41">
        <v>1.1884134317913415E-4</v>
      </c>
      <c r="J86" s="41">
        <v>1.1354558158696993E-4</v>
      </c>
      <c r="K86" s="41">
        <v>1.1972683523697875E-4</v>
      </c>
      <c r="L86" s="41">
        <v>1.1035085234639857E-4</v>
      </c>
      <c r="M86" s="41">
        <v>1.1937602453065633E-4</v>
      </c>
      <c r="N86" s="33"/>
      <c r="O86" s="30"/>
      <c r="P86" s="32"/>
      <c r="Q86" s="32"/>
      <c r="R86" s="30"/>
      <c r="S86" s="28"/>
      <c r="T86" s="30"/>
      <c r="U86" s="28"/>
      <c r="V86" s="28"/>
      <c r="W86" s="30"/>
      <c r="X86" s="32"/>
    </row>
    <row r="87" spans="1:24" x14ac:dyDescent="0.25">
      <c r="A87" s="33">
        <f t="shared" si="50"/>
        <v>13</v>
      </c>
      <c r="B87" s="40">
        <v>1.183147115389623E-4</v>
      </c>
      <c r="C87" s="41">
        <v>1.2173543444633116E-4</v>
      </c>
      <c r="D87" s="41">
        <v>1.2302418228579028E-4</v>
      </c>
      <c r="E87" s="41">
        <v>1.1647540985420877E-4</v>
      </c>
      <c r="F87" s="41">
        <v>1.2200145119912968E-4</v>
      </c>
      <c r="G87" s="41">
        <v>1.1810904065639286E-4</v>
      </c>
      <c r="H87" s="42">
        <v>1.22482674155672E-4</v>
      </c>
      <c r="I87" s="41">
        <v>1.2197426962474483E-4</v>
      </c>
      <c r="J87" s="41">
        <v>1.1586061082300968E-4</v>
      </c>
      <c r="K87" s="41">
        <v>1.2378307158305652E-4</v>
      </c>
      <c r="L87" s="41">
        <v>1.11951943249052E-4</v>
      </c>
      <c r="M87" s="41">
        <v>1.2022887402413581E-4</v>
      </c>
      <c r="N87" s="33"/>
      <c r="O87" s="30"/>
      <c r="P87" s="32"/>
      <c r="Q87" s="32"/>
      <c r="R87" s="30"/>
      <c r="S87" s="28"/>
      <c r="T87" s="30"/>
      <c r="U87" s="28"/>
      <c r="V87" s="28"/>
      <c r="W87" s="30"/>
      <c r="X87" s="32"/>
    </row>
    <row r="88" spans="1:24" x14ac:dyDescent="0.25">
      <c r="A88" s="33">
        <f t="shared" si="50"/>
        <v>14</v>
      </c>
      <c r="B88" s="40">
        <v>1.2137177502863938E-4</v>
      </c>
      <c r="C88" s="41">
        <v>1.2447893615510512E-4</v>
      </c>
      <c r="D88" s="41">
        <v>1.2606191694450249E-4</v>
      </c>
      <c r="E88" s="41">
        <v>1.19028886951562E-4</v>
      </c>
      <c r="F88" s="41">
        <v>1.253911480689878E-4</v>
      </c>
      <c r="G88" s="41">
        <v>1.2207230510908137E-4</v>
      </c>
      <c r="H88" s="42">
        <v>1.2675727217958382E-4</v>
      </c>
      <c r="I88" s="41">
        <v>1.2652041066767844E-4</v>
      </c>
      <c r="J88" s="41">
        <v>1.2006982306974325E-4</v>
      </c>
      <c r="K88" s="41">
        <v>1.2809666925717262E-4</v>
      </c>
      <c r="L88" s="41">
        <v>1.1338408829859342E-4</v>
      </c>
      <c r="M88" s="41">
        <v>1.2323241851331599E-4</v>
      </c>
      <c r="N88" s="33"/>
      <c r="O88" s="30"/>
      <c r="P88" s="32"/>
      <c r="Q88" s="32"/>
      <c r="R88" s="30"/>
      <c r="S88" s="28"/>
      <c r="T88" s="30"/>
      <c r="U88" s="28"/>
      <c r="V88" s="28"/>
      <c r="W88" s="30"/>
      <c r="X88" s="32"/>
    </row>
    <row r="89" spans="1:24" x14ac:dyDescent="0.25">
      <c r="A89" s="33">
        <f>A88+1</f>
        <v>15</v>
      </c>
      <c r="B89" s="40">
        <v>1.2510446882208948E-4</v>
      </c>
      <c r="C89" s="41">
        <v>1.2850916316508779E-4</v>
      </c>
      <c r="D89" s="41">
        <v>1.3012945189053949E-4</v>
      </c>
      <c r="E89" s="41">
        <v>1.249148796134621E-4</v>
      </c>
      <c r="F89" s="41">
        <v>1.3211522412304123E-4</v>
      </c>
      <c r="G89" s="41">
        <v>1.2954758806177352E-4</v>
      </c>
      <c r="H89" s="42">
        <v>1.3417002387494946E-4</v>
      </c>
      <c r="I89" s="41">
        <v>1.3419297821452194E-4</v>
      </c>
      <c r="J89" s="41">
        <v>1.2765290505556431E-4</v>
      </c>
      <c r="K89" s="41">
        <v>1.3562696535280455E-4</v>
      </c>
      <c r="L89" s="41">
        <v>1.1835488581977948E-4</v>
      </c>
      <c r="M89" s="41">
        <v>1.2726009667397934E-4</v>
      </c>
      <c r="N89" s="33"/>
      <c r="O89" s="30"/>
      <c r="P89" s="32"/>
      <c r="Q89" s="32"/>
      <c r="R89" s="30"/>
      <c r="S89" s="28"/>
      <c r="T89" s="30"/>
      <c r="U89" s="28"/>
      <c r="V89" s="28"/>
      <c r="W89" s="30"/>
      <c r="X89" s="32"/>
    </row>
    <row r="90" spans="1:24" x14ac:dyDescent="0.25">
      <c r="A90" s="33">
        <f t="shared" si="50"/>
        <v>16</v>
      </c>
      <c r="B90" s="40">
        <v>1.2255285534438468E-4</v>
      </c>
      <c r="C90" s="41">
        <v>1.2590234444090307E-4</v>
      </c>
      <c r="D90" s="41">
        <v>1.2775209226117249E-4</v>
      </c>
      <c r="E90" s="41">
        <v>1.2437329356196477E-4</v>
      </c>
      <c r="F90" s="41">
        <v>1.3198767981246622E-4</v>
      </c>
      <c r="G90" s="41">
        <v>1.319944161156833E-4</v>
      </c>
      <c r="H90" s="42">
        <v>1.3651418466788432E-4</v>
      </c>
      <c r="I90" s="41">
        <v>1.3667777410970879E-4</v>
      </c>
      <c r="J90" s="41">
        <v>1.3016198255114646E-4</v>
      </c>
      <c r="K90" s="41">
        <v>1.361598242098505E-4</v>
      </c>
      <c r="L90" s="41">
        <v>1.1700095059507423E-4</v>
      </c>
      <c r="M90" s="41">
        <v>1.2457621598433726E-4</v>
      </c>
      <c r="N90" s="33"/>
      <c r="O90" s="30"/>
      <c r="P90" s="32"/>
      <c r="Q90" s="32"/>
      <c r="R90" s="30"/>
      <c r="S90" s="28"/>
      <c r="T90" s="30"/>
      <c r="U90" s="28"/>
      <c r="V90" s="28"/>
      <c r="W90" s="30"/>
      <c r="X90" s="32"/>
    </row>
    <row r="91" spans="1:24" x14ac:dyDescent="0.25">
      <c r="A91" s="33">
        <f t="shared" si="50"/>
        <v>17</v>
      </c>
      <c r="B91" s="40">
        <v>1.1983024340039939E-4</v>
      </c>
      <c r="C91" s="41">
        <v>1.2310463269203401E-4</v>
      </c>
      <c r="D91" s="41">
        <v>1.2526020984945951E-4</v>
      </c>
      <c r="E91" s="41">
        <v>1.219673605958042E-4</v>
      </c>
      <c r="F91" s="41">
        <v>1.2991397113924677E-4</v>
      </c>
      <c r="G91" s="41">
        <v>1.3127002261291353E-4</v>
      </c>
      <c r="H91" s="42">
        <v>1.3578573665602568E-4</v>
      </c>
      <c r="I91" s="41">
        <v>1.359691895560545E-4</v>
      </c>
      <c r="J91" s="41">
        <v>1.2949008857749788E-4</v>
      </c>
      <c r="K91" s="41">
        <v>1.343231588650875E-4</v>
      </c>
      <c r="L91" s="41">
        <v>1.1407129266123583E-4</v>
      </c>
      <c r="M91" s="41">
        <v>1.2150291021609799E-4</v>
      </c>
      <c r="N91" s="33"/>
      <c r="O91" s="30"/>
      <c r="P91" s="32"/>
      <c r="Q91" s="32"/>
      <c r="R91" s="30"/>
      <c r="S91" s="28"/>
      <c r="T91" s="30"/>
      <c r="U91" s="28"/>
      <c r="V91" s="28"/>
      <c r="W91" s="30"/>
      <c r="X91" s="32"/>
    </row>
    <row r="92" spans="1:24" x14ac:dyDescent="0.25">
      <c r="A92" s="33">
        <f t="shared" si="50"/>
        <v>18</v>
      </c>
      <c r="B92" s="40">
        <v>1.2473015399757579E-4</v>
      </c>
      <c r="C92" s="41">
        <v>1.2788801084159034E-4</v>
      </c>
      <c r="D92" s="41">
        <v>1.3016497538144602E-4</v>
      </c>
      <c r="E92" s="41">
        <v>1.2598964270096977E-4</v>
      </c>
      <c r="F92" s="41">
        <v>1.3410497900380447E-4</v>
      </c>
      <c r="G92" s="41">
        <v>1.3264901024449767E-4</v>
      </c>
      <c r="H92" s="42">
        <v>1.372804959765031E-4</v>
      </c>
      <c r="I92" s="41">
        <v>1.3739058589817553E-4</v>
      </c>
      <c r="J92" s="41">
        <v>1.3051387939491327E-4</v>
      </c>
      <c r="K92" s="41">
        <v>1.3823248743790128E-4</v>
      </c>
      <c r="L92" s="41">
        <v>1.1794031059081919E-4</v>
      </c>
      <c r="M92" s="41">
        <v>1.2588368044790318E-4</v>
      </c>
      <c r="N92" s="33"/>
      <c r="O92" s="30"/>
      <c r="P92" s="32"/>
      <c r="Q92" s="32"/>
      <c r="R92" s="30"/>
      <c r="S92" s="28"/>
      <c r="T92" s="30"/>
      <c r="U92" s="28"/>
      <c r="V92" s="28"/>
      <c r="W92" s="30"/>
      <c r="X92" s="32"/>
    </row>
    <row r="93" spans="1:24" x14ac:dyDescent="0.25">
      <c r="A93" s="33">
        <f t="shared" si="50"/>
        <v>19</v>
      </c>
      <c r="B93" s="40">
        <v>1.6408384648098278E-4</v>
      </c>
      <c r="C93" s="41">
        <v>1.6747570840319243E-4</v>
      </c>
      <c r="D93" s="41">
        <v>1.6985733365846052E-4</v>
      </c>
      <c r="E93" s="41">
        <v>1.6105232821673094E-4</v>
      </c>
      <c r="F93" s="41">
        <v>1.6927529991779864E-4</v>
      </c>
      <c r="G93" s="41">
        <v>1.5000475457735565E-4</v>
      </c>
      <c r="H93" s="42">
        <v>1.5498774624754313E-4</v>
      </c>
      <c r="I93" s="41">
        <v>1.5479474797858319E-4</v>
      </c>
      <c r="J93" s="41">
        <v>1.4758537627724348E-4</v>
      </c>
      <c r="K93" s="41">
        <v>1.7278981384996571E-4</v>
      </c>
      <c r="L93" s="41">
        <v>1.5310073207207221E-4</v>
      </c>
      <c r="M93" s="41">
        <v>1.6465228510548677E-4</v>
      </c>
      <c r="N93" s="33"/>
      <c r="O93" s="30"/>
      <c r="P93" s="32"/>
      <c r="Q93" s="32"/>
      <c r="R93" s="30"/>
      <c r="S93" s="28"/>
      <c r="T93" s="30"/>
      <c r="U93" s="28"/>
      <c r="V93" s="28"/>
      <c r="W93" s="30"/>
      <c r="X93" s="32"/>
    </row>
    <row r="94" spans="1:24" x14ac:dyDescent="0.25">
      <c r="A94" s="33">
        <f t="shared" si="50"/>
        <v>20</v>
      </c>
      <c r="B94" s="40">
        <v>2.3168192199850586E-4</v>
      </c>
      <c r="C94" s="41">
        <v>2.3498305028476279E-4</v>
      </c>
      <c r="D94" s="41">
        <v>2.3759986891925628E-4</v>
      </c>
      <c r="E94" s="41">
        <v>2.2322177060656839E-4</v>
      </c>
      <c r="F94" s="41">
        <v>2.3123188058047186E-4</v>
      </c>
      <c r="G94" s="41">
        <v>1.9898531526091088E-4</v>
      </c>
      <c r="H94" s="42">
        <v>2.042121683802199E-4</v>
      </c>
      <c r="I94" s="41">
        <v>2.0371158196098868E-4</v>
      </c>
      <c r="J94" s="41">
        <v>1.9609599117583645E-4</v>
      </c>
      <c r="K94" s="41">
        <v>2.3402103738214848E-4</v>
      </c>
      <c r="L94" s="41">
        <v>2.1539533123409046E-4</v>
      </c>
      <c r="M94" s="41">
        <v>2.314973998439981E-4</v>
      </c>
      <c r="N94" s="33"/>
      <c r="O94" s="30"/>
      <c r="P94" s="32"/>
      <c r="Q94" s="32"/>
      <c r="R94" s="30"/>
      <c r="S94" s="28"/>
      <c r="T94" s="30"/>
      <c r="U94" s="28"/>
      <c r="V94" s="28"/>
      <c r="W94" s="30"/>
      <c r="X94" s="32"/>
    </row>
    <row r="95" spans="1:24" x14ac:dyDescent="0.25">
      <c r="A95" s="33">
        <f>A94+1</f>
        <v>21</v>
      </c>
      <c r="B95" s="40">
        <v>2.655932087504837E-4</v>
      </c>
      <c r="C95" s="41">
        <v>2.691868487672115E-4</v>
      </c>
      <c r="D95" s="41">
        <v>2.7195017987206638E-4</v>
      </c>
      <c r="E95" s="41">
        <v>2.5855659004514237E-4</v>
      </c>
      <c r="F95" s="41">
        <v>2.6623602116678874E-4</v>
      </c>
      <c r="G95" s="41">
        <v>2.3958895107878062E-4</v>
      </c>
      <c r="H95" s="42">
        <v>2.4477175913859315E-4</v>
      </c>
      <c r="I95" s="41">
        <v>2.4403117487195063E-4</v>
      </c>
      <c r="J95" s="41">
        <v>2.3660332785743239E-4</v>
      </c>
      <c r="K95" s="41">
        <v>2.6837318381633138E-4</v>
      </c>
      <c r="L95" s="41">
        <v>2.5106422183899266E-4</v>
      </c>
      <c r="M95" s="41">
        <v>2.6488324325683432E-4</v>
      </c>
      <c r="N95" s="33"/>
      <c r="O95" s="30"/>
      <c r="P95" s="32"/>
      <c r="Q95" s="32"/>
      <c r="R95" s="30"/>
      <c r="S95" s="28"/>
      <c r="T95" s="30"/>
      <c r="U95" s="28"/>
      <c r="V95" s="28"/>
      <c r="W95" s="30"/>
      <c r="X95" s="32"/>
    </row>
    <row r="96" spans="1:24" x14ac:dyDescent="0.25">
      <c r="A96" s="33">
        <f t="shared" si="50"/>
        <v>22</v>
      </c>
      <c r="B96" s="40">
        <v>2.4455271564869258E-4</v>
      </c>
      <c r="C96" s="41">
        <v>2.4884761014127898E-4</v>
      </c>
      <c r="D96" s="41">
        <v>2.516197907908207E-4</v>
      </c>
      <c r="E96" s="41">
        <v>2.3948726108176762E-4</v>
      </c>
      <c r="F96" s="41">
        <v>2.4645624403011126E-4</v>
      </c>
      <c r="G96" s="41">
        <v>2.3054668218069882E-4</v>
      </c>
      <c r="H96" s="42">
        <v>2.3532866201743795E-4</v>
      </c>
      <c r="I96" s="41">
        <v>2.3442694283241041E-4</v>
      </c>
      <c r="J96" s="41">
        <v>2.2771105761398261E-4</v>
      </c>
      <c r="K96" s="41">
        <v>2.4798836665183334E-4</v>
      </c>
      <c r="L96" s="41">
        <v>2.3249738836863537E-4</v>
      </c>
      <c r="M96" s="41">
        <v>2.4402081132853971E-4</v>
      </c>
      <c r="N96" s="33"/>
      <c r="O96" s="30"/>
      <c r="P96" s="32"/>
      <c r="Q96" s="32"/>
      <c r="R96" s="30"/>
      <c r="S96" s="28"/>
      <c r="T96" s="30"/>
      <c r="U96" s="28"/>
      <c r="V96" s="28"/>
      <c r="W96" s="30"/>
      <c r="X96" s="32"/>
    </row>
    <row r="97" spans="1:24" x14ac:dyDescent="0.25">
      <c r="A97" s="33">
        <f t="shared" si="50"/>
        <v>23</v>
      </c>
      <c r="B97" s="40">
        <v>1.9294226946219728E-4</v>
      </c>
      <c r="C97" s="41">
        <v>1.977954364594876E-4</v>
      </c>
      <c r="D97" s="41">
        <v>2.0049658265843228E-4</v>
      </c>
      <c r="E97" s="41">
        <v>1.8917239418405346E-4</v>
      </c>
      <c r="F97" s="41">
        <v>1.9545065605488531E-4</v>
      </c>
      <c r="G97" s="41">
        <v>1.8167827049125684E-4</v>
      </c>
      <c r="H97" s="42">
        <v>1.8577951552455161E-4</v>
      </c>
      <c r="I97" s="41">
        <v>1.8494688662893039E-4</v>
      </c>
      <c r="J97" s="41">
        <v>1.7933269152922362E-4</v>
      </c>
      <c r="K97" s="41">
        <v>1.9649487396181337E-4</v>
      </c>
      <c r="L97" s="41">
        <v>1.8297893777268021E-4</v>
      </c>
      <c r="M97" s="41">
        <v>1.9270898584027902E-4</v>
      </c>
      <c r="N97" s="33"/>
      <c r="O97" s="30"/>
      <c r="P97" s="32"/>
      <c r="Q97" s="32"/>
      <c r="R97" s="30"/>
      <c r="S97" s="28"/>
      <c r="T97" s="30"/>
      <c r="U97" s="28"/>
      <c r="V97" s="28"/>
      <c r="W97" s="30"/>
      <c r="X97" s="32"/>
    </row>
    <row r="98" spans="1:24" x14ac:dyDescent="0.25">
      <c r="A98" s="33">
        <f>A97+1</f>
        <v>24</v>
      </c>
      <c r="B98" s="40">
        <v>1.2966706426289487E-4</v>
      </c>
      <c r="C98" s="41">
        <v>1.3475958078805255E-4</v>
      </c>
      <c r="D98" s="41">
        <v>1.3730295897849119E-4</v>
      </c>
      <c r="E98" s="41">
        <v>1.2508087812458828E-4</v>
      </c>
      <c r="F98" s="41">
        <v>1.3045996624210749E-4</v>
      </c>
      <c r="G98" s="41">
        <v>1.1789059261569702E-4</v>
      </c>
      <c r="H98" s="42">
        <v>1.2113209536019242E-4</v>
      </c>
      <c r="I98" s="41">
        <v>1.2047001038947407E-4</v>
      </c>
      <c r="J98" s="41">
        <v>1.1619105785916418E-4</v>
      </c>
      <c r="K98" s="41">
        <v>1.3124332285238902E-4</v>
      </c>
      <c r="L98" s="41">
        <v>1.1988871416782942E-4</v>
      </c>
      <c r="M98" s="41">
        <v>1.2994321546569315E-4</v>
      </c>
      <c r="N98" s="33"/>
      <c r="O98" s="30"/>
      <c r="P98" s="32"/>
      <c r="Q98" s="32"/>
      <c r="R98" s="30"/>
      <c r="S98" s="28"/>
      <c r="T98" s="30"/>
      <c r="U98" s="28"/>
      <c r="V98" s="28"/>
      <c r="W98" s="30"/>
      <c r="X98" s="32"/>
    </row>
    <row r="99" spans="1:24" x14ac:dyDescent="0.25">
      <c r="A99" s="33" t="s">
        <v>55</v>
      </c>
      <c r="B99" s="38">
        <f>SUM(B75:B98)</f>
        <v>2.779904189210626E-3</v>
      </c>
      <c r="C99" s="38">
        <f t="shared" ref="C99:M99" si="51">SUM(C75:C98)</f>
        <v>2.8612713103695806E-3</v>
      </c>
      <c r="D99" s="38">
        <f t="shared" si="51"/>
        <v>2.9040477387293154E-3</v>
      </c>
      <c r="E99" s="38">
        <f t="shared" si="51"/>
        <v>2.7624732319160052E-3</v>
      </c>
      <c r="F99" s="38">
        <f t="shared" si="51"/>
        <v>2.8870158285049111E-3</v>
      </c>
      <c r="G99" s="38">
        <f t="shared" si="51"/>
        <v>2.6999282638034234E-3</v>
      </c>
      <c r="H99" s="38">
        <f t="shared" si="51"/>
        <v>2.7742382673021397E-3</v>
      </c>
      <c r="I99" s="38">
        <f t="shared" si="51"/>
        <v>2.7657479707260358E-3</v>
      </c>
      <c r="J99" s="38">
        <f t="shared" si="51"/>
        <v>2.664282508517332E-3</v>
      </c>
      <c r="K99" s="38">
        <f t="shared" si="51"/>
        <v>2.9245884778719409E-3</v>
      </c>
      <c r="L99" s="38">
        <f t="shared" si="51"/>
        <v>2.6472063040456455E-3</v>
      </c>
      <c r="M99" s="38">
        <f t="shared" si="51"/>
        <v>2.7931052242711057E-3</v>
      </c>
      <c r="N99" s="33"/>
      <c r="O99" s="28"/>
      <c r="R99" s="28"/>
      <c r="S99" s="28"/>
      <c r="T99" s="138"/>
      <c r="U99" s="28"/>
      <c r="V99" s="28"/>
      <c r="W99" s="28"/>
      <c r="X99" s="28"/>
    </row>
    <row r="100" spans="1:24" x14ac:dyDescent="0.25">
      <c r="A100" s="33" t="s">
        <v>53</v>
      </c>
      <c r="B100" s="33">
        <v>31</v>
      </c>
      <c r="C100" s="33">
        <v>28.25</v>
      </c>
      <c r="D100" s="33">
        <v>31</v>
      </c>
      <c r="E100" s="33">
        <v>30</v>
      </c>
      <c r="F100" s="33">
        <v>31</v>
      </c>
      <c r="G100" s="33">
        <v>30</v>
      </c>
      <c r="H100" s="33">
        <v>31</v>
      </c>
      <c r="I100" s="33">
        <v>31</v>
      </c>
      <c r="J100" s="33">
        <v>30</v>
      </c>
      <c r="K100" s="33">
        <v>31</v>
      </c>
      <c r="L100" s="33">
        <v>30</v>
      </c>
      <c r="M100" s="33">
        <v>31</v>
      </c>
      <c r="N100" s="33"/>
      <c r="O100" s="28"/>
      <c r="P100" s="31"/>
      <c r="Q100" s="31"/>
      <c r="R100" s="28"/>
      <c r="S100" s="28"/>
      <c r="T100" s="28"/>
      <c r="U100" s="28"/>
      <c r="V100" s="28"/>
      <c r="W100" s="28"/>
      <c r="X100" s="31"/>
    </row>
    <row r="101" spans="1:24" x14ac:dyDescent="0.25">
      <c r="A101" s="33" t="s">
        <v>54</v>
      </c>
      <c r="B101" s="69">
        <f>B100*B99</f>
        <v>8.6177029865529414E-2</v>
      </c>
      <c r="C101" s="69">
        <f t="shared" ref="C101:M101" si="52">C100*C99</f>
        <v>8.0830914517940652E-2</v>
      </c>
      <c r="D101" s="69">
        <f t="shared" si="52"/>
        <v>9.0025479900608774E-2</v>
      </c>
      <c r="E101" s="69">
        <f t="shared" si="52"/>
        <v>8.2874196957480162E-2</v>
      </c>
      <c r="F101" s="69">
        <f t="shared" si="52"/>
        <v>8.9497490683652245E-2</v>
      </c>
      <c r="G101" s="69">
        <f t="shared" si="52"/>
        <v>8.0997847914102708E-2</v>
      </c>
      <c r="H101" s="69">
        <f t="shared" si="52"/>
        <v>8.6001386286366333E-2</v>
      </c>
      <c r="I101" s="69">
        <f t="shared" si="52"/>
        <v>8.5738187092507107E-2</v>
      </c>
      <c r="J101" s="69">
        <f t="shared" si="52"/>
        <v>7.9928475255519965E-2</v>
      </c>
      <c r="K101" s="69">
        <f t="shared" si="52"/>
        <v>9.0662242814030167E-2</v>
      </c>
      <c r="L101" s="69">
        <f t="shared" si="52"/>
        <v>7.9416189121369357E-2</v>
      </c>
      <c r="M101" s="69">
        <f t="shared" si="52"/>
        <v>8.6586261952404278E-2</v>
      </c>
      <c r="N101" s="69">
        <f>SUM(B101:M101)</f>
        <v>1.0187357023615111</v>
      </c>
      <c r="O101" s="28"/>
      <c r="P101" s="31"/>
      <c r="Q101" s="31"/>
      <c r="R101" s="31"/>
      <c r="S101" s="28"/>
      <c r="T101" s="28"/>
      <c r="U101" s="28"/>
      <c r="V101" s="28"/>
      <c r="W101" s="28"/>
      <c r="X101" s="31"/>
    </row>
    <row r="102" spans="1:24" x14ac:dyDescent="0.25">
      <c r="O102" s="28"/>
      <c r="R102" s="28"/>
      <c r="S102" s="28"/>
      <c r="T102" s="28"/>
      <c r="U102" s="28"/>
      <c r="V102" s="28"/>
      <c r="W102" s="28"/>
      <c r="X102" s="28"/>
    </row>
    <row r="103" spans="1:24" x14ac:dyDescent="0.25">
      <c r="O103" s="28"/>
      <c r="R103" s="28"/>
      <c r="S103" s="28"/>
      <c r="T103" s="28"/>
      <c r="U103" s="28"/>
      <c r="V103" s="28"/>
      <c r="W103" s="28"/>
      <c r="X103" s="28"/>
    </row>
    <row r="104" spans="1:24" x14ac:dyDescent="0.25">
      <c r="O104" s="28"/>
      <c r="R104" s="28"/>
      <c r="S104" s="28"/>
      <c r="T104" s="28"/>
      <c r="U104" s="28"/>
      <c r="V104" s="28"/>
      <c r="W104" s="28"/>
      <c r="X104" s="28"/>
    </row>
    <row r="105" spans="1:24" x14ac:dyDescent="0.25">
      <c r="A105" s="1" t="s">
        <v>185</v>
      </c>
      <c r="O105" s="28"/>
      <c r="R105" s="28"/>
      <c r="S105" s="28"/>
      <c r="T105" s="28"/>
      <c r="U105" s="28"/>
      <c r="V105" s="28"/>
      <c r="W105" s="28"/>
      <c r="X105" s="28"/>
    </row>
    <row r="106" spans="1:24" x14ac:dyDescent="0.25">
      <c r="A106" t="s">
        <v>182</v>
      </c>
      <c r="B106" s="161" t="s">
        <v>111</v>
      </c>
      <c r="O106" s="28"/>
      <c r="R106" s="28"/>
      <c r="S106" s="28"/>
      <c r="T106" s="28"/>
      <c r="U106" s="28"/>
      <c r="V106" s="28"/>
      <c r="W106" s="28"/>
      <c r="X106" s="28"/>
    </row>
    <row r="107" spans="1:24" x14ac:dyDescent="0.25">
      <c r="B107" s="10">
        <v>1</v>
      </c>
      <c r="C107" s="10">
        <f>B107+1</f>
        <v>2</v>
      </c>
      <c r="D107" s="10">
        <f t="shared" ref="D107" si="53">C107+1</f>
        <v>3</v>
      </c>
      <c r="E107" s="10">
        <f t="shared" ref="E107" si="54">D107+1</f>
        <v>4</v>
      </c>
      <c r="F107" s="10">
        <f t="shared" ref="F107" si="55">E107+1</f>
        <v>5</v>
      </c>
      <c r="G107" s="10">
        <f t="shared" ref="G107" si="56">F107+1</f>
        <v>6</v>
      </c>
      <c r="H107" s="10">
        <f t="shared" ref="H107" si="57">G107+1</f>
        <v>7</v>
      </c>
      <c r="I107" s="10">
        <f t="shared" ref="I107" si="58">H107+1</f>
        <v>8</v>
      </c>
      <c r="J107" s="10">
        <f t="shared" ref="J107" si="59">I107+1</f>
        <v>9</v>
      </c>
      <c r="K107" s="10">
        <f t="shared" ref="K107" si="60">J107+1</f>
        <v>10</v>
      </c>
      <c r="L107" s="10">
        <f t="shared" ref="L107" si="61">K107+1</f>
        <v>11</v>
      </c>
      <c r="M107" s="10">
        <f t="shared" ref="M107" si="62">L107+1</f>
        <v>12</v>
      </c>
      <c r="O107" s="28"/>
      <c r="R107" s="28"/>
      <c r="S107" s="28"/>
      <c r="T107" s="28"/>
      <c r="U107" s="28"/>
      <c r="V107" s="28"/>
      <c r="W107" s="28"/>
      <c r="X107" s="28"/>
    </row>
    <row r="108" spans="1:24" x14ac:dyDescent="0.25">
      <c r="B108" s="10" t="s">
        <v>39</v>
      </c>
      <c r="C108" s="10" t="s">
        <v>40</v>
      </c>
      <c r="D108" s="10" t="s">
        <v>41</v>
      </c>
      <c r="E108" s="10" t="s">
        <v>42</v>
      </c>
      <c r="F108" s="10" t="s">
        <v>43</v>
      </c>
      <c r="G108" s="10" t="s">
        <v>44</v>
      </c>
      <c r="H108" s="10" t="s">
        <v>45</v>
      </c>
      <c r="I108" s="10" t="s">
        <v>46</v>
      </c>
      <c r="J108" s="10" t="s">
        <v>47</v>
      </c>
      <c r="K108" s="10" t="s">
        <v>48</v>
      </c>
      <c r="L108" s="10" t="s">
        <v>49</v>
      </c>
      <c r="M108" s="10" t="s">
        <v>50</v>
      </c>
      <c r="O108" s="28"/>
      <c r="P108" s="29"/>
      <c r="Q108" s="29"/>
      <c r="R108" s="28"/>
      <c r="S108" s="28"/>
      <c r="T108" s="28"/>
      <c r="U108" s="28"/>
      <c r="V108" s="28"/>
      <c r="W108" s="28"/>
      <c r="X108" s="29"/>
    </row>
    <row r="109" spans="1:24" x14ac:dyDescent="0.25">
      <c r="A109">
        <v>1</v>
      </c>
      <c r="B109">
        <v>8.1260571157685388E-5</v>
      </c>
      <c r="C109">
        <v>8.6602017986022592E-5</v>
      </c>
      <c r="D109">
        <v>8.8744651650518258E-5</v>
      </c>
      <c r="E109">
        <v>8.0896183516860121E-5</v>
      </c>
      <c r="F109">
        <v>8.5382866002180275E-5</v>
      </c>
      <c r="G109">
        <v>7.5902634214093412E-5</v>
      </c>
      <c r="H109">
        <v>7.8251652690731438E-5</v>
      </c>
      <c r="I109">
        <v>7.7705530316284961E-5</v>
      </c>
      <c r="J109">
        <v>7.4807599035682932E-5</v>
      </c>
      <c r="K109">
        <v>8.5901020445658556E-5</v>
      </c>
      <c r="L109">
        <v>7.6534076708454133E-5</v>
      </c>
      <c r="M109">
        <v>8.2151963162612214E-5</v>
      </c>
      <c r="O109" s="30"/>
      <c r="Q109" s="32"/>
      <c r="R109" s="30"/>
      <c r="S109" s="28"/>
      <c r="T109" s="30"/>
      <c r="U109" s="28"/>
      <c r="V109" s="28"/>
      <c r="W109" s="30"/>
      <c r="X109" s="30"/>
    </row>
    <row r="110" spans="1:24" x14ac:dyDescent="0.25">
      <c r="A110">
        <f>A109+1</f>
        <v>2</v>
      </c>
      <c r="B110">
        <v>5.1006133424879122E-5</v>
      </c>
      <c r="C110">
        <v>5.5654106090349694E-5</v>
      </c>
      <c r="D110">
        <v>5.7510317511793668E-5</v>
      </c>
      <c r="E110">
        <v>5.345143876517375E-5</v>
      </c>
      <c r="F110">
        <v>5.718317802173075E-5</v>
      </c>
      <c r="G110">
        <v>5.324012747864877E-5</v>
      </c>
      <c r="H110">
        <v>5.4851098938614456E-5</v>
      </c>
      <c r="I110">
        <v>5.4467552378720271E-5</v>
      </c>
      <c r="J110">
        <v>5.2682202482789631E-5</v>
      </c>
      <c r="K110">
        <v>5.7617578670958997E-5</v>
      </c>
      <c r="L110">
        <v>4.9916841759547232E-5</v>
      </c>
      <c r="M110">
        <v>5.1744059706703623E-5</v>
      </c>
      <c r="O110" s="30"/>
      <c r="P110" s="32"/>
      <c r="Q110" s="32"/>
      <c r="R110" s="30"/>
      <c r="S110" s="28"/>
      <c r="T110" s="30"/>
      <c r="U110" s="28"/>
      <c r="V110" s="28"/>
      <c r="W110" s="30"/>
      <c r="X110" s="32"/>
    </row>
    <row r="111" spans="1:24" x14ac:dyDescent="0.25">
      <c r="A111">
        <f t="shared" ref="A111:A131" si="63">A110+1</f>
        <v>3</v>
      </c>
      <c r="B111">
        <v>3.7551740463656807E-5</v>
      </c>
      <c r="C111">
        <v>4.151229082585597E-5</v>
      </c>
      <c r="D111">
        <v>4.3027828360516275E-5</v>
      </c>
      <c r="E111">
        <v>3.8712661869302351E-5</v>
      </c>
      <c r="F111">
        <v>4.1994032438033465E-5</v>
      </c>
      <c r="G111">
        <v>3.9788288130886201E-5</v>
      </c>
      <c r="H111">
        <v>4.0825015650451553E-5</v>
      </c>
      <c r="I111">
        <v>4.0604267630384698E-5</v>
      </c>
      <c r="J111">
        <v>3.9553340238180842E-5</v>
      </c>
      <c r="K111">
        <v>4.2368369989615996E-5</v>
      </c>
      <c r="L111">
        <v>3.5795684204507218E-5</v>
      </c>
      <c r="M111">
        <v>3.804297307068032E-5</v>
      </c>
      <c r="O111" s="30"/>
      <c r="P111" s="32"/>
      <c r="Q111" s="32"/>
      <c r="R111" s="30"/>
      <c r="S111" s="28"/>
      <c r="T111" s="30"/>
      <c r="U111" s="28"/>
      <c r="V111" s="28"/>
      <c r="W111" s="30"/>
      <c r="X111" s="32"/>
    </row>
    <row r="112" spans="1:24" x14ac:dyDescent="0.25">
      <c r="A112">
        <f t="shared" si="63"/>
        <v>4</v>
      </c>
      <c r="B112">
        <v>3.3394759566631677E-5</v>
      </c>
      <c r="C112">
        <v>3.667023425522975E-5</v>
      </c>
      <c r="D112">
        <v>3.8030916035965126E-5</v>
      </c>
      <c r="E112">
        <v>3.4429341196353023E-5</v>
      </c>
      <c r="F112">
        <v>3.7339751455937707E-5</v>
      </c>
      <c r="G112">
        <v>3.4668754049011275E-5</v>
      </c>
      <c r="H112">
        <v>3.5399555221582128E-5</v>
      </c>
      <c r="I112">
        <v>3.5245911145101119E-5</v>
      </c>
      <c r="J112">
        <v>3.4671159027440536E-5</v>
      </c>
      <c r="K112">
        <v>3.7627853417348133E-5</v>
      </c>
      <c r="L112">
        <v>3.1823746145403523E-5</v>
      </c>
      <c r="M112">
        <v>3.3595908195389823E-5</v>
      </c>
      <c r="O112" s="30"/>
      <c r="P112" s="32"/>
      <c r="Q112" s="32"/>
      <c r="R112" s="30"/>
      <c r="S112" s="28"/>
      <c r="T112" s="30"/>
      <c r="U112" s="28"/>
      <c r="V112" s="28"/>
      <c r="W112" s="30"/>
      <c r="X112" s="32"/>
    </row>
    <row r="113" spans="1:24" x14ac:dyDescent="0.25">
      <c r="A113">
        <f t="shared" si="63"/>
        <v>5</v>
      </c>
      <c r="B113">
        <v>3.0830555292765364E-5</v>
      </c>
      <c r="C113">
        <v>3.3146807962807997E-5</v>
      </c>
      <c r="D113">
        <v>3.442408171971681E-5</v>
      </c>
      <c r="E113">
        <v>3.2148152565881001E-5</v>
      </c>
      <c r="F113">
        <v>3.4828146710295706E-5</v>
      </c>
      <c r="G113">
        <v>3.1989343081184123E-5</v>
      </c>
      <c r="H113">
        <v>3.2612057495933997E-5</v>
      </c>
      <c r="I113">
        <v>3.2537144531479724E-5</v>
      </c>
      <c r="J113">
        <v>3.2099932089289194E-5</v>
      </c>
      <c r="K113">
        <v>3.5191657086262086E-5</v>
      </c>
      <c r="L113">
        <v>2.9794022245139964E-5</v>
      </c>
      <c r="M113">
        <v>3.0288180720201945E-5</v>
      </c>
      <c r="O113" s="30"/>
      <c r="P113" s="32"/>
      <c r="Q113" s="32"/>
      <c r="R113" s="30"/>
      <c r="S113" s="28"/>
      <c r="T113" s="30"/>
      <c r="U113" s="28"/>
      <c r="V113" s="28"/>
      <c r="W113" s="30"/>
      <c r="X113" s="32"/>
    </row>
    <row r="114" spans="1:24" x14ac:dyDescent="0.25">
      <c r="A114">
        <f t="shared" si="63"/>
        <v>6</v>
      </c>
      <c r="B114">
        <v>3.8537381623244135E-5</v>
      </c>
      <c r="C114">
        <v>4.0030819902938662E-5</v>
      </c>
      <c r="D114">
        <v>4.1231896849537552E-5</v>
      </c>
      <c r="E114">
        <v>3.9662053354020252E-5</v>
      </c>
      <c r="F114">
        <v>4.2229948503873261E-5</v>
      </c>
      <c r="G114">
        <v>3.8833566693973715E-5</v>
      </c>
      <c r="H114">
        <v>3.9378246808628827E-5</v>
      </c>
      <c r="I114">
        <v>3.9243043475840011E-5</v>
      </c>
      <c r="J114">
        <v>3.8800031994753128E-5</v>
      </c>
      <c r="K114">
        <v>4.2591922529983102E-5</v>
      </c>
      <c r="L114">
        <v>3.7402485582257995E-5</v>
      </c>
      <c r="M114">
        <v>3.7218628083442997E-5</v>
      </c>
      <c r="O114" s="30"/>
      <c r="P114" s="32"/>
      <c r="Q114" s="32"/>
      <c r="R114" s="30"/>
      <c r="S114" s="28"/>
      <c r="T114" s="30"/>
      <c r="U114" s="28"/>
      <c r="V114" s="28"/>
      <c r="W114" s="30"/>
      <c r="X114" s="32"/>
    </row>
    <row r="115" spans="1:24" x14ac:dyDescent="0.25">
      <c r="A115">
        <f t="shared" si="63"/>
        <v>7</v>
      </c>
      <c r="B115">
        <v>5.2614637179705437E-5</v>
      </c>
      <c r="C115">
        <v>5.341871035058747E-5</v>
      </c>
      <c r="D115">
        <v>5.4591767498376234E-5</v>
      </c>
      <c r="E115">
        <v>5.5055765284739253E-5</v>
      </c>
      <c r="F115">
        <v>5.7567233667967929E-5</v>
      </c>
      <c r="G115">
        <v>5.2717572165551873E-5</v>
      </c>
      <c r="H115">
        <v>5.3463020479476851E-5</v>
      </c>
      <c r="I115">
        <v>5.3209427299459357E-5</v>
      </c>
      <c r="J115">
        <v>5.2509674030231824E-5</v>
      </c>
      <c r="K115">
        <v>5.7881799028386482E-5</v>
      </c>
      <c r="L115">
        <v>5.2851525964093465E-5</v>
      </c>
      <c r="M115">
        <v>5.0806339545874715E-5</v>
      </c>
      <c r="O115" s="30"/>
      <c r="P115" s="32"/>
      <c r="Q115" s="32"/>
      <c r="R115" s="30"/>
      <c r="S115" s="28"/>
      <c r="T115" s="30"/>
      <c r="U115" s="28"/>
      <c r="V115" s="28"/>
      <c r="W115" s="30"/>
      <c r="X115" s="32"/>
    </row>
    <row r="116" spans="1:24" x14ac:dyDescent="0.25">
      <c r="A116">
        <f t="shared" si="63"/>
        <v>8</v>
      </c>
      <c r="B116">
        <v>7.0967077118455732E-5</v>
      </c>
      <c r="C116">
        <v>7.2602927757188979E-5</v>
      </c>
      <c r="D116">
        <v>7.3719295939748188E-5</v>
      </c>
      <c r="E116">
        <v>7.6094381130640591E-5</v>
      </c>
      <c r="F116">
        <v>7.8675467071273681E-5</v>
      </c>
      <c r="G116">
        <v>7.0046356740217309E-5</v>
      </c>
      <c r="H116">
        <v>7.1053135437490567E-5</v>
      </c>
      <c r="I116">
        <v>7.0728247442385041E-5</v>
      </c>
      <c r="J116">
        <v>6.958569587197676E-5</v>
      </c>
      <c r="K116">
        <v>7.8908469526882608E-5</v>
      </c>
      <c r="L116">
        <v>7.3904816080292213E-5</v>
      </c>
      <c r="M116">
        <v>7.0082385702780611E-5</v>
      </c>
      <c r="O116" s="30"/>
      <c r="P116" s="32"/>
      <c r="Q116" s="32"/>
      <c r="R116" s="30"/>
      <c r="S116" s="28"/>
      <c r="T116" s="30"/>
      <c r="U116" s="28"/>
      <c r="V116" s="28"/>
      <c r="W116" s="30"/>
      <c r="X116" s="32"/>
    </row>
    <row r="117" spans="1:24" x14ac:dyDescent="0.25">
      <c r="A117">
        <f t="shared" si="63"/>
        <v>9</v>
      </c>
      <c r="B117">
        <v>8.7643772996380556E-5</v>
      </c>
      <c r="C117">
        <v>9.0415115364536982E-5</v>
      </c>
      <c r="D117">
        <v>9.1497055535085924E-5</v>
      </c>
      <c r="E117">
        <v>9.1485938535229428E-5</v>
      </c>
      <c r="F117">
        <v>9.4255486421873251E-5</v>
      </c>
      <c r="G117">
        <v>8.7985640839190408E-5</v>
      </c>
      <c r="H117">
        <v>8.9457334002916451E-5</v>
      </c>
      <c r="I117">
        <v>8.904527860781462E-5</v>
      </c>
      <c r="J117">
        <v>8.7054134194059805E-5</v>
      </c>
      <c r="K117">
        <v>9.4585169828513208E-5</v>
      </c>
      <c r="L117">
        <v>8.9226883916759315E-5</v>
      </c>
      <c r="M117">
        <v>8.8056514965410956E-5</v>
      </c>
      <c r="O117" s="30"/>
      <c r="P117" s="32"/>
      <c r="Q117" s="32"/>
      <c r="R117" s="30"/>
      <c r="S117" s="28"/>
      <c r="T117" s="30"/>
      <c r="U117" s="28"/>
      <c r="V117" s="28"/>
      <c r="W117" s="30"/>
      <c r="X117" s="32"/>
    </row>
    <row r="118" spans="1:24" x14ac:dyDescent="0.25">
      <c r="A118">
        <f t="shared" si="63"/>
        <v>10</v>
      </c>
      <c r="B118">
        <v>1.0369742900792908E-4</v>
      </c>
      <c r="C118">
        <v>1.0733298467741515E-4</v>
      </c>
      <c r="D118">
        <v>1.0849107454090211E-4</v>
      </c>
      <c r="E118">
        <v>1.0480360545004774E-4</v>
      </c>
      <c r="F118">
        <v>1.0794984995802422E-4</v>
      </c>
      <c r="G118">
        <v>1.0256377508498877E-4</v>
      </c>
      <c r="H118">
        <v>1.0487705933667965E-4</v>
      </c>
      <c r="I118">
        <v>1.0425642853960506E-4</v>
      </c>
      <c r="J118">
        <v>1.0116020767386559E-4</v>
      </c>
      <c r="K118">
        <v>1.0822752928564464E-4</v>
      </c>
      <c r="L118">
        <v>1.0236502923600111E-4</v>
      </c>
      <c r="M118">
        <v>1.0519662789897676E-4</v>
      </c>
      <c r="O118" s="30"/>
      <c r="P118" s="32"/>
      <c r="Q118" s="32"/>
      <c r="R118" s="30"/>
      <c r="S118" s="28"/>
      <c r="T118" s="30"/>
      <c r="U118" s="28"/>
      <c r="V118" s="28"/>
      <c r="W118" s="30"/>
      <c r="X118" s="32"/>
    </row>
    <row r="119" spans="1:24" x14ac:dyDescent="0.25">
      <c r="A119">
        <f t="shared" si="63"/>
        <v>11</v>
      </c>
      <c r="B119">
        <v>1.1446778240647542E-4</v>
      </c>
      <c r="C119">
        <v>1.1816857170139435E-4</v>
      </c>
      <c r="D119">
        <v>1.1927716827446071E-4</v>
      </c>
      <c r="E119">
        <v>1.124444460087297E-4</v>
      </c>
      <c r="F119">
        <v>1.162207757744364E-4</v>
      </c>
      <c r="G119">
        <v>1.1220509361007469E-4</v>
      </c>
      <c r="H119">
        <v>1.1538564690123793E-4</v>
      </c>
      <c r="I119">
        <v>1.1475724344660512E-4</v>
      </c>
      <c r="J119">
        <v>1.1054415850733381E-4</v>
      </c>
      <c r="K119">
        <v>1.1682749760535423E-4</v>
      </c>
      <c r="L119">
        <v>1.0961154318793661E-4</v>
      </c>
      <c r="M119">
        <v>1.1615548198777507E-4</v>
      </c>
      <c r="O119" s="30"/>
      <c r="P119" s="32"/>
      <c r="Q119" s="32"/>
      <c r="R119" s="30"/>
      <c r="S119" s="28"/>
      <c r="T119" s="30"/>
      <c r="U119" s="28"/>
      <c r="V119" s="28"/>
      <c r="W119" s="30"/>
      <c r="X119" s="32"/>
    </row>
    <row r="120" spans="1:24" x14ac:dyDescent="0.25">
      <c r="A120">
        <f t="shared" si="63"/>
        <v>12</v>
      </c>
      <c r="B120">
        <v>1.1750711423700946E-4</v>
      </c>
      <c r="C120">
        <v>1.2104996691021604E-4</v>
      </c>
      <c r="D120">
        <v>1.2228214132225647E-4</v>
      </c>
      <c r="E120">
        <v>1.1396856870220477E-4</v>
      </c>
      <c r="F120">
        <v>1.187645711404452E-4</v>
      </c>
      <c r="G120">
        <v>1.1565016271056091E-4</v>
      </c>
      <c r="H120">
        <v>1.1948211015923967E-4</v>
      </c>
      <c r="I120">
        <v>1.1884134317913415E-4</v>
      </c>
      <c r="J120">
        <v>1.1354558158696993E-4</v>
      </c>
      <c r="K120">
        <v>1.1972683523697875E-4</v>
      </c>
      <c r="L120">
        <v>1.1035085234639857E-4</v>
      </c>
      <c r="M120">
        <v>1.1937602453065633E-4</v>
      </c>
      <c r="O120" s="30"/>
      <c r="P120" s="32"/>
      <c r="Q120" s="32"/>
      <c r="R120" s="30"/>
      <c r="S120" s="28"/>
      <c r="T120" s="30"/>
      <c r="U120" s="28"/>
      <c r="V120" s="28"/>
      <c r="W120" s="30"/>
      <c r="X120" s="32"/>
    </row>
    <row r="121" spans="1:24" x14ac:dyDescent="0.25">
      <c r="A121">
        <f t="shared" si="63"/>
        <v>13</v>
      </c>
      <c r="B121">
        <v>1.183147115389623E-4</v>
      </c>
      <c r="C121">
        <v>1.2173543444633116E-4</v>
      </c>
      <c r="D121">
        <v>1.2302418228579028E-4</v>
      </c>
      <c r="E121">
        <v>1.1647540985420877E-4</v>
      </c>
      <c r="F121">
        <v>1.2200145119912968E-4</v>
      </c>
      <c r="G121">
        <v>1.1810904065639286E-4</v>
      </c>
      <c r="H121">
        <v>1.22482674155672E-4</v>
      </c>
      <c r="I121">
        <v>1.2197426962474483E-4</v>
      </c>
      <c r="J121">
        <v>1.1586061082300968E-4</v>
      </c>
      <c r="K121">
        <v>1.2378307158305652E-4</v>
      </c>
      <c r="L121">
        <v>1.11951943249052E-4</v>
      </c>
      <c r="M121">
        <v>1.2022887402413581E-4</v>
      </c>
      <c r="O121" s="30"/>
      <c r="P121" s="32"/>
      <c r="Q121" s="32"/>
      <c r="R121" s="30"/>
      <c r="S121" s="28"/>
      <c r="T121" s="30"/>
      <c r="U121" s="28"/>
      <c r="V121" s="28"/>
      <c r="W121" s="30"/>
      <c r="X121" s="32"/>
    </row>
    <row r="122" spans="1:24" x14ac:dyDescent="0.25">
      <c r="A122">
        <f t="shared" si="63"/>
        <v>14</v>
      </c>
      <c r="B122">
        <v>1.2137177502863938E-4</v>
      </c>
      <c r="C122">
        <v>1.2447893615510512E-4</v>
      </c>
      <c r="D122">
        <v>1.2606191694450249E-4</v>
      </c>
      <c r="E122">
        <v>1.19028886951562E-4</v>
      </c>
      <c r="F122">
        <v>1.253911480689878E-4</v>
      </c>
      <c r="G122">
        <v>1.2207230510908137E-4</v>
      </c>
      <c r="H122">
        <v>1.2675727217958382E-4</v>
      </c>
      <c r="I122">
        <v>1.2652041066767844E-4</v>
      </c>
      <c r="J122">
        <v>1.2006982306974325E-4</v>
      </c>
      <c r="K122">
        <v>1.2809666925717262E-4</v>
      </c>
      <c r="L122">
        <v>1.1338408829859342E-4</v>
      </c>
      <c r="M122">
        <v>1.2323241851331599E-4</v>
      </c>
      <c r="O122" s="30"/>
      <c r="P122" s="32"/>
      <c r="Q122" s="32"/>
      <c r="R122" s="30"/>
      <c r="S122" s="28"/>
      <c r="T122" s="30"/>
      <c r="U122" s="28"/>
      <c r="V122" s="28"/>
      <c r="W122" s="30"/>
      <c r="X122" s="32"/>
    </row>
    <row r="123" spans="1:24" x14ac:dyDescent="0.25">
      <c r="A123">
        <f>A122+1</f>
        <v>15</v>
      </c>
      <c r="B123">
        <v>1.2510446882208948E-4</v>
      </c>
      <c r="C123">
        <v>1.2850916316508779E-4</v>
      </c>
      <c r="D123">
        <v>1.3012945189053949E-4</v>
      </c>
      <c r="E123">
        <v>1.249148796134621E-4</v>
      </c>
      <c r="F123">
        <v>1.3211522412304123E-4</v>
      </c>
      <c r="G123">
        <v>1.2954758806177352E-4</v>
      </c>
      <c r="H123">
        <v>1.3417002387494946E-4</v>
      </c>
      <c r="I123">
        <v>1.3419297821452194E-4</v>
      </c>
      <c r="J123">
        <v>1.2765290505556431E-4</v>
      </c>
      <c r="K123">
        <v>1.3562696535280455E-4</v>
      </c>
      <c r="L123">
        <v>1.1835488581977948E-4</v>
      </c>
      <c r="M123">
        <v>1.2726009667397934E-4</v>
      </c>
      <c r="O123" s="30"/>
      <c r="P123" s="32"/>
      <c r="Q123" s="32"/>
      <c r="R123" s="30"/>
      <c r="S123" s="28"/>
      <c r="T123" s="30"/>
      <c r="U123" s="28"/>
      <c r="V123" s="28"/>
      <c r="W123" s="30"/>
      <c r="X123" s="32"/>
    </row>
    <row r="124" spans="1:24" x14ac:dyDescent="0.25">
      <c r="A124">
        <f t="shared" si="63"/>
        <v>16</v>
      </c>
      <c r="B124">
        <v>1.2255285534438468E-4</v>
      </c>
      <c r="C124">
        <v>1.2590234444090307E-4</v>
      </c>
      <c r="D124">
        <v>1.2775209226117249E-4</v>
      </c>
      <c r="E124">
        <v>1.2437329356196477E-4</v>
      </c>
      <c r="F124">
        <v>1.3198767981246622E-4</v>
      </c>
      <c r="G124">
        <v>1.319944161156833E-4</v>
      </c>
      <c r="H124">
        <v>1.3651418466788432E-4</v>
      </c>
      <c r="I124">
        <v>1.3667777410970879E-4</v>
      </c>
      <c r="J124">
        <v>1.3016198255114646E-4</v>
      </c>
      <c r="K124">
        <v>1.361598242098505E-4</v>
      </c>
      <c r="L124">
        <v>1.1700095059507423E-4</v>
      </c>
      <c r="M124">
        <v>1.2457621598433726E-4</v>
      </c>
      <c r="O124" s="30"/>
      <c r="P124" s="32"/>
      <c r="Q124" s="32"/>
      <c r="R124" s="30"/>
      <c r="S124" s="28"/>
      <c r="T124" s="30"/>
      <c r="U124" s="28"/>
      <c r="V124" s="28"/>
      <c r="W124" s="30"/>
      <c r="X124" s="32"/>
    </row>
    <row r="125" spans="1:24" x14ac:dyDescent="0.25">
      <c r="A125">
        <f t="shared" si="63"/>
        <v>17</v>
      </c>
      <c r="B125">
        <v>1.1983024340039939E-4</v>
      </c>
      <c r="C125">
        <v>1.2310463269203401E-4</v>
      </c>
      <c r="D125">
        <v>1.2526020984945951E-4</v>
      </c>
      <c r="E125">
        <v>1.219673605958042E-4</v>
      </c>
      <c r="F125">
        <v>1.2991397113924677E-4</v>
      </c>
      <c r="G125">
        <v>1.3127002261291353E-4</v>
      </c>
      <c r="H125">
        <v>1.3578573665602568E-4</v>
      </c>
      <c r="I125">
        <v>1.359691895560545E-4</v>
      </c>
      <c r="J125">
        <v>1.2949008857749788E-4</v>
      </c>
      <c r="K125">
        <v>1.343231588650875E-4</v>
      </c>
      <c r="L125">
        <v>1.1407129266123583E-4</v>
      </c>
      <c r="M125">
        <v>1.2150291021609799E-4</v>
      </c>
      <c r="O125" s="30"/>
      <c r="P125" s="32"/>
      <c r="Q125" s="32"/>
      <c r="R125" s="30"/>
      <c r="S125" s="28"/>
      <c r="T125" s="30"/>
      <c r="U125" s="28"/>
      <c r="V125" s="28"/>
      <c r="W125" s="30"/>
      <c r="X125" s="32"/>
    </row>
    <row r="126" spans="1:24" x14ac:dyDescent="0.25">
      <c r="A126">
        <f t="shared" si="63"/>
        <v>18</v>
      </c>
      <c r="B126">
        <v>1.2473015399757579E-4</v>
      </c>
      <c r="C126">
        <v>1.2788801084159034E-4</v>
      </c>
      <c r="D126">
        <v>1.3016497538144602E-4</v>
      </c>
      <c r="E126">
        <v>1.2598964270096977E-4</v>
      </c>
      <c r="F126">
        <v>1.3410497900380447E-4</v>
      </c>
      <c r="G126">
        <v>1.3264901024449767E-4</v>
      </c>
      <c r="H126">
        <v>1.372804959765031E-4</v>
      </c>
      <c r="I126">
        <v>1.3739058589817553E-4</v>
      </c>
      <c r="J126">
        <v>1.3051387939491327E-4</v>
      </c>
      <c r="K126">
        <v>1.3823248743790128E-4</v>
      </c>
      <c r="L126">
        <v>1.1794031059081919E-4</v>
      </c>
      <c r="M126">
        <v>1.2588368044790318E-4</v>
      </c>
      <c r="O126" s="30"/>
      <c r="P126" s="32"/>
      <c r="Q126" s="32"/>
      <c r="R126" s="30"/>
      <c r="S126" s="28"/>
      <c r="T126" s="30"/>
      <c r="U126" s="28"/>
      <c r="V126" s="28"/>
      <c r="W126" s="30"/>
      <c r="X126" s="32"/>
    </row>
    <row r="127" spans="1:24" x14ac:dyDescent="0.25">
      <c r="A127">
        <f t="shared" si="63"/>
        <v>19</v>
      </c>
      <c r="B127">
        <v>1.6408384648098278E-4</v>
      </c>
      <c r="C127">
        <v>1.6747570840319243E-4</v>
      </c>
      <c r="D127">
        <v>1.6985733365846052E-4</v>
      </c>
      <c r="E127">
        <v>1.6105232821673094E-4</v>
      </c>
      <c r="F127">
        <v>1.6927529991779864E-4</v>
      </c>
      <c r="G127">
        <v>1.5000475457735565E-4</v>
      </c>
      <c r="H127">
        <v>1.5498774624754313E-4</v>
      </c>
      <c r="I127">
        <v>1.5479474797858319E-4</v>
      </c>
      <c r="J127">
        <v>1.4758537627724348E-4</v>
      </c>
      <c r="K127">
        <v>1.7278981384996571E-4</v>
      </c>
      <c r="L127">
        <v>1.5310073207207221E-4</v>
      </c>
      <c r="M127">
        <v>1.6465228510548677E-4</v>
      </c>
      <c r="O127" s="30"/>
      <c r="P127" s="32"/>
      <c r="Q127" s="32"/>
      <c r="R127" s="30"/>
      <c r="S127" s="28"/>
      <c r="T127" s="30"/>
      <c r="U127" s="28"/>
      <c r="V127" s="28"/>
      <c r="W127" s="30"/>
      <c r="X127" s="32"/>
    </row>
    <row r="128" spans="1:24" x14ac:dyDescent="0.25">
      <c r="A128">
        <f t="shared" si="63"/>
        <v>20</v>
      </c>
      <c r="B128">
        <v>2.3168192199850586E-4</v>
      </c>
      <c r="C128">
        <v>2.3498305028476279E-4</v>
      </c>
      <c r="D128">
        <v>2.3759986891925628E-4</v>
      </c>
      <c r="E128">
        <v>2.2322177060656839E-4</v>
      </c>
      <c r="F128">
        <v>2.3123188058047186E-4</v>
      </c>
      <c r="G128">
        <v>1.9898531526091088E-4</v>
      </c>
      <c r="H128">
        <v>2.042121683802199E-4</v>
      </c>
      <c r="I128">
        <v>2.0371158196098868E-4</v>
      </c>
      <c r="J128">
        <v>1.9609599117583645E-4</v>
      </c>
      <c r="K128">
        <v>2.3402103738214848E-4</v>
      </c>
      <c r="L128">
        <v>2.1539533123409046E-4</v>
      </c>
      <c r="M128">
        <v>2.314973998439981E-4</v>
      </c>
      <c r="O128" s="30"/>
      <c r="P128" s="32"/>
      <c r="Q128" s="32"/>
      <c r="R128" s="30"/>
      <c r="S128" s="28"/>
      <c r="T128" s="30"/>
      <c r="U128" s="28"/>
      <c r="V128" s="28"/>
      <c r="W128" s="30"/>
      <c r="X128" s="32"/>
    </row>
    <row r="129" spans="1:24" x14ac:dyDescent="0.25">
      <c r="A129">
        <f>A128+1</f>
        <v>21</v>
      </c>
      <c r="B129">
        <v>2.655932087504837E-4</v>
      </c>
      <c r="C129">
        <v>2.691868487672115E-4</v>
      </c>
      <c r="D129">
        <v>2.7195017987206638E-4</v>
      </c>
      <c r="E129">
        <v>2.5855659004514237E-4</v>
      </c>
      <c r="F129">
        <v>2.6623602116678874E-4</v>
      </c>
      <c r="G129">
        <v>2.3958895107878062E-4</v>
      </c>
      <c r="H129">
        <v>2.4477175913859315E-4</v>
      </c>
      <c r="I129">
        <v>2.4403117487195063E-4</v>
      </c>
      <c r="J129">
        <v>2.3660332785743239E-4</v>
      </c>
      <c r="K129">
        <v>2.6837318381633138E-4</v>
      </c>
      <c r="L129">
        <v>2.5106422183899266E-4</v>
      </c>
      <c r="M129">
        <v>2.6488324325683432E-4</v>
      </c>
      <c r="O129" s="30"/>
      <c r="P129" s="32"/>
      <c r="Q129" s="32"/>
      <c r="R129" s="30"/>
      <c r="S129" s="28"/>
      <c r="T129" s="30"/>
      <c r="U129" s="28"/>
      <c r="V129" s="28"/>
      <c r="W129" s="30"/>
      <c r="X129" s="32"/>
    </row>
    <row r="130" spans="1:24" x14ac:dyDescent="0.25">
      <c r="A130">
        <f t="shared" si="63"/>
        <v>22</v>
      </c>
      <c r="B130">
        <v>2.4455271564869258E-4</v>
      </c>
      <c r="C130">
        <v>2.4884761014127898E-4</v>
      </c>
      <c r="D130">
        <v>2.516197907908207E-4</v>
      </c>
      <c r="E130">
        <v>2.3948726108176762E-4</v>
      </c>
      <c r="F130">
        <v>2.4645624403011126E-4</v>
      </c>
      <c r="G130">
        <v>2.3054668218069882E-4</v>
      </c>
      <c r="H130">
        <v>2.3532866201743795E-4</v>
      </c>
      <c r="I130">
        <v>2.3442694283241041E-4</v>
      </c>
      <c r="J130">
        <v>2.2771105761398261E-4</v>
      </c>
      <c r="K130">
        <v>2.4798836665183334E-4</v>
      </c>
      <c r="L130">
        <v>2.3249738836863537E-4</v>
      </c>
      <c r="M130">
        <v>2.4402081132853971E-4</v>
      </c>
      <c r="O130" s="30"/>
      <c r="P130" s="32"/>
      <c r="Q130" s="32"/>
      <c r="R130" s="30"/>
      <c r="S130" s="28"/>
      <c r="T130" s="30"/>
      <c r="U130" s="28"/>
      <c r="V130" s="28"/>
      <c r="W130" s="30"/>
      <c r="X130" s="32"/>
    </row>
    <row r="131" spans="1:24" x14ac:dyDescent="0.25">
      <c r="A131">
        <f t="shared" si="63"/>
        <v>23</v>
      </c>
      <c r="B131">
        <v>1.9294226946219728E-4</v>
      </c>
      <c r="C131">
        <v>1.977954364594876E-4</v>
      </c>
      <c r="D131">
        <v>2.0049658265843228E-4</v>
      </c>
      <c r="E131">
        <v>1.8917239418405346E-4</v>
      </c>
      <c r="F131">
        <v>1.9545065605488531E-4</v>
      </c>
      <c r="G131">
        <v>1.8167827049125684E-4</v>
      </c>
      <c r="H131">
        <v>1.8577951552455161E-4</v>
      </c>
      <c r="I131">
        <v>1.8494688662893039E-4</v>
      </c>
      <c r="J131">
        <v>1.7933269152922362E-4</v>
      </c>
      <c r="K131">
        <v>1.9649487396181337E-4</v>
      </c>
      <c r="L131">
        <v>1.8297893777268021E-4</v>
      </c>
      <c r="M131">
        <v>1.9270898584027902E-4</v>
      </c>
      <c r="O131" s="30"/>
      <c r="P131" s="32"/>
      <c r="Q131" s="32"/>
      <c r="R131" s="30"/>
      <c r="S131" s="28"/>
      <c r="T131" s="30"/>
      <c r="U131" s="28"/>
      <c r="V131" s="28"/>
      <c r="W131" s="30"/>
      <c r="X131" s="32"/>
    </row>
    <row r="132" spans="1:24" x14ac:dyDescent="0.25">
      <c r="A132">
        <f>A131+1</f>
        <v>24</v>
      </c>
      <c r="B132">
        <v>1.2966706426289487E-4</v>
      </c>
      <c r="C132">
        <v>1.3475958078805255E-4</v>
      </c>
      <c r="D132">
        <v>1.3730295897849119E-4</v>
      </c>
      <c r="E132">
        <v>1.2508087812458828E-4</v>
      </c>
      <c r="F132">
        <v>1.3045996624210749E-4</v>
      </c>
      <c r="G132">
        <v>1.1789059261569702E-4</v>
      </c>
      <c r="H132">
        <v>1.2113209536019242E-4</v>
      </c>
      <c r="I132">
        <v>1.2047001038947407E-4</v>
      </c>
      <c r="J132">
        <v>1.1619105785916418E-4</v>
      </c>
      <c r="K132">
        <v>1.3124332285238902E-4</v>
      </c>
      <c r="L132">
        <v>1.1988871416782942E-4</v>
      </c>
      <c r="M132">
        <v>1.2994321546569315E-4</v>
      </c>
      <c r="O132" s="30"/>
      <c r="P132" s="32"/>
      <c r="Q132" s="32"/>
      <c r="R132" s="30"/>
      <c r="S132" s="28"/>
      <c r="T132" s="30"/>
      <c r="U132" s="28"/>
      <c r="V132" s="28"/>
      <c r="W132" s="30"/>
      <c r="X132" s="32"/>
    </row>
    <row r="133" spans="1:24" x14ac:dyDescent="0.25">
      <c r="A133" t="s">
        <v>55</v>
      </c>
      <c r="B133" s="68">
        <f>SUM(B109:B132)</f>
        <v>2.779904189210626E-3</v>
      </c>
      <c r="C133" s="68">
        <f t="shared" ref="C133:M133" si="64">SUM(C109:C132)</f>
        <v>2.8612713103695806E-3</v>
      </c>
      <c r="D133" s="68">
        <f t="shared" si="64"/>
        <v>2.9040477387293154E-3</v>
      </c>
      <c r="E133" s="68">
        <f t="shared" si="64"/>
        <v>2.7624732319160052E-3</v>
      </c>
      <c r="F133" s="68">
        <f t="shared" si="64"/>
        <v>2.8870158285049111E-3</v>
      </c>
      <c r="G133" s="68">
        <f t="shared" si="64"/>
        <v>2.6999282638034234E-3</v>
      </c>
      <c r="H133" s="68">
        <f t="shared" si="64"/>
        <v>2.7742382673021397E-3</v>
      </c>
      <c r="I133" s="68">
        <f t="shared" si="64"/>
        <v>2.7657479707260358E-3</v>
      </c>
      <c r="J133" s="68">
        <f t="shared" si="64"/>
        <v>2.664282508517332E-3</v>
      </c>
      <c r="K133" s="68">
        <f t="shared" si="64"/>
        <v>2.9245884778719409E-3</v>
      </c>
      <c r="L133" s="68">
        <f t="shared" si="64"/>
        <v>2.6472063040456455E-3</v>
      </c>
      <c r="M133" s="68">
        <f t="shared" si="64"/>
        <v>2.7931052242711057E-3</v>
      </c>
      <c r="O133" s="28"/>
      <c r="R133" s="28"/>
      <c r="S133" s="28"/>
      <c r="T133" s="138"/>
      <c r="U133" s="28"/>
      <c r="V133" s="28"/>
      <c r="W133" s="28"/>
      <c r="X133" s="28"/>
    </row>
    <row r="134" spans="1:24" x14ac:dyDescent="0.25">
      <c r="A134" t="s">
        <v>53</v>
      </c>
      <c r="B134">
        <v>31</v>
      </c>
      <c r="C134">
        <v>28.25</v>
      </c>
      <c r="D134">
        <v>31</v>
      </c>
      <c r="E134">
        <v>30</v>
      </c>
      <c r="F134">
        <v>31</v>
      </c>
      <c r="G134">
        <v>30</v>
      </c>
      <c r="H134">
        <v>31</v>
      </c>
      <c r="I134">
        <v>31</v>
      </c>
      <c r="J134">
        <v>30</v>
      </c>
      <c r="K134">
        <v>31</v>
      </c>
      <c r="L134">
        <v>30</v>
      </c>
      <c r="M134">
        <v>31</v>
      </c>
      <c r="O134" s="28"/>
      <c r="P134" s="31"/>
      <c r="Q134" s="31"/>
      <c r="R134" s="28"/>
      <c r="S134" s="28"/>
      <c r="T134" s="28"/>
      <c r="U134" s="28"/>
      <c r="V134" s="28"/>
      <c r="W134" s="28"/>
      <c r="X134" s="31"/>
    </row>
    <row r="135" spans="1:24" x14ac:dyDescent="0.25">
      <c r="A135" t="s">
        <v>54</v>
      </c>
      <c r="B135" s="67">
        <f>B134*B133</f>
        <v>8.6177029865529414E-2</v>
      </c>
      <c r="C135" s="67">
        <f t="shared" ref="C135:M135" si="65">C134*C133</f>
        <v>8.0830914517940652E-2</v>
      </c>
      <c r="D135" s="67">
        <f t="shared" si="65"/>
        <v>9.0025479900608774E-2</v>
      </c>
      <c r="E135" s="67">
        <f t="shared" si="65"/>
        <v>8.2874196957480162E-2</v>
      </c>
      <c r="F135" s="67">
        <f t="shared" si="65"/>
        <v>8.9497490683652245E-2</v>
      </c>
      <c r="G135" s="67">
        <f t="shared" si="65"/>
        <v>8.0997847914102708E-2</v>
      </c>
      <c r="H135" s="67">
        <f t="shared" si="65"/>
        <v>8.6001386286366333E-2</v>
      </c>
      <c r="I135" s="67">
        <f t="shared" si="65"/>
        <v>8.5738187092507107E-2</v>
      </c>
      <c r="J135" s="67">
        <f t="shared" si="65"/>
        <v>7.9928475255519965E-2</v>
      </c>
      <c r="K135" s="67">
        <f t="shared" si="65"/>
        <v>9.0662242814030167E-2</v>
      </c>
      <c r="L135" s="67">
        <f t="shared" si="65"/>
        <v>7.9416189121369357E-2</v>
      </c>
      <c r="M135" s="67">
        <f t="shared" si="65"/>
        <v>8.6586261952404278E-2</v>
      </c>
      <c r="N135" s="67">
        <f>SUM(B135:M135)</f>
        <v>1.0187357023615111</v>
      </c>
      <c r="O135" s="28"/>
      <c r="P135" s="31"/>
      <c r="Q135" s="31"/>
      <c r="R135" s="31"/>
      <c r="S135" s="28"/>
      <c r="T135" s="28"/>
      <c r="U135" s="28"/>
      <c r="V135" s="28"/>
      <c r="W135" s="28"/>
      <c r="X135" s="31"/>
    </row>
    <row r="136" spans="1:24" x14ac:dyDescent="0.25">
      <c r="O136" s="28"/>
      <c r="R136" s="28"/>
      <c r="S136" s="28"/>
      <c r="T136" s="28"/>
      <c r="U136" s="28"/>
      <c r="V136" s="28"/>
      <c r="W136" s="28"/>
      <c r="X136" s="28"/>
    </row>
    <row r="137" spans="1:24" x14ac:dyDescent="0.25">
      <c r="O137" s="28"/>
      <c r="R137" s="28"/>
      <c r="S137" s="28"/>
      <c r="T137" s="28"/>
      <c r="U137" s="28"/>
      <c r="V137" s="28"/>
      <c r="W137" s="28"/>
      <c r="X137" s="28"/>
    </row>
    <row r="138" spans="1:24" x14ac:dyDescent="0.25">
      <c r="A138" s="1" t="s">
        <v>85</v>
      </c>
      <c r="O138" s="28"/>
      <c r="R138" s="28"/>
      <c r="S138" s="28"/>
      <c r="T138" s="28"/>
      <c r="U138" s="28"/>
      <c r="V138" s="28"/>
      <c r="W138" s="28"/>
      <c r="X138" s="28"/>
    </row>
    <row r="139" spans="1:24" x14ac:dyDescent="0.25">
      <c r="A139" t="s">
        <v>182</v>
      </c>
      <c r="B139" s="161" t="s">
        <v>111</v>
      </c>
      <c r="O139" s="28"/>
      <c r="R139" s="28"/>
      <c r="S139" s="28"/>
      <c r="T139" s="28"/>
      <c r="U139" s="28"/>
      <c r="V139" s="28"/>
      <c r="W139" s="28"/>
      <c r="X139" s="28"/>
    </row>
    <row r="140" spans="1:24" x14ac:dyDescent="0.25">
      <c r="B140" s="10">
        <v>1</v>
      </c>
      <c r="C140" s="10">
        <f>B140+1</f>
        <v>2</v>
      </c>
      <c r="D140" s="10">
        <f t="shared" ref="D140" si="66">C140+1</f>
        <v>3</v>
      </c>
      <c r="E140" s="10">
        <f t="shared" ref="E140" si="67">D140+1</f>
        <v>4</v>
      </c>
      <c r="F140" s="10">
        <f t="shared" ref="F140" si="68">E140+1</f>
        <v>5</v>
      </c>
      <c r="G140" s="10">
        <f t="shared" ref="G140" si="69">F140+1</f>
        <v>6</v>
      </c>
      <c r="H140" s="10">
        <f t="shared" ref="H140" si="70">G140+1</f>
        <v>7</v>
      </c>
      <c r="I140" s="10">
        <f t="shared" ref="I140" si="71">H140+1</f>
        <v>8</v>
      </c>
      <c r="J140" s="10">
        <f t="shared" ref="J140" si="72">I140+1</f>
        <v>9</v>
      </c>
      <c r="K140" s="10">
        <f t="shared" ref="K140" si="73">J140+1</f>
        <v>10</v>
      </c>
      <c r="L140" s="10">
        <f t="shared" ref="L140" si="74">K140+1</f>
        <v>11</v>
      </c>
      <c r="M140" s="10">
        <f t="shared" ref="M140" si="75">L140+1</f>
        <v>12</v>
      </c>
      <c r="O140" s="28"/>
      <c r="R140" s="28"/>
      <c r="S140" s="28"/>
      <c r="T140" s="28"/>
      <c r="U140" s="28"/>
      <c r="V140" s="28"/>
      <c r="W140" s="28"/>
      <c r="X140" s="28"/>
    </row>
    <row r="141" spans="1:24" x14ac:dyDescent="0.25">
      <c r="B141" s="10" t="s">
        <v>39</v>
      </c>
      <c r="C141" s="10" t="s">
        <v>40</v>
      </c>
      <c r="D141" s="10" t="s">
        <v>41</v>
      </c>
      <c r="E141" s="10" t="s">
        <v>42</v>
      </c>
      <c r="F141" s="10" t="s">
        <v>43</v>
      </c>
      <c r="G141" s="10" t="s">
        <v>44</v>
      </c>
      <c r="H141" s="10" t="s">
        <v>45</v>
      </c>
      <c r="I141" s="10" t="s">
        <v>46</v>
      </c>
      <c r="J141" s="10" t="s">
        <v>47</v>
      </c>
      <c r="K141" s="10" t="s">
        <v>48</v>
      </c>
      <c r="L141" s="10" t="s">
        <v>49</v>
      </c>
      <c r="M141" s="10" t="s">
        <v>50</v>
      </c>
      <c r="O141" s="28"/>
      <c r="P141" s="29"/>
      <c r="Q141" s="29"/>
      <c r="R141" s="28"/>
      <c r="S141" s="28"/>
      <c r="T141" s="28"/>
      <c r="U141" s="28"/>
      <c r="V141" s="28"/>
      <c r="W141" s="28"/>
      <c r="X141" s="29"/>
    </row>
    <row r="142" spans="1:24" x14ac:dyDescent="0.25">
      <c r="A142">
        <v>1</v>
      </c>
      <c r="B142" s="127">
        <v>8.3689392680605783E-5</v>
      </c>
      <c r="C142" s="127">
        <v>8.7950263932309083E-5</v>
      </c>
      <c r="D142" s="127">
        <v>9.199666039986895E-5</v>
      </c>
      <c r="E142" s="127">
        <v>9.9148311614426137E-5</v>
      </c>
      <c r="F142" s="127">
        <v>1.0384657596613782E-4</v>
      </c>
      <c r="G142" s="127">
        <v>1.1397978577996028E-4</v>
      </c>
      <c r="H142" s="127">
        <v>1.2059663253035941E-4</v>
      </c>
      <c r="I142" s="127">
        <v>1.1900640792651729E-4</v>
      </c>
      <c r="J142" s="127">
        <v>1.1418624507644397E-4</v>
      </c>
      <c r="K142" s="127">
        <v>1.1322630703018902E-4</v>
      </c>
      <c r="L142" s="127">
        <v>9.2353695830296866E-5</v>
      </c>
      <c r="M142" s="127">
        <v>8.2788927504470059E-5</v>
      </c>
      <c r="O142" s="30"/>
      <c r="P142" s="30"/>
      <c r="Q142" s="32"/>
      <c r="R142" s="30"/>
      <c r="S142" s="28"/>
      <c r="T142" s="30"/>
      <c r="U142" s="28"/>
      <c r="V142" s="28"/>
      <c r="W142" s="30"/>
      <c r="X142" s="30"/>
    </row>
    <row r="143" spans="1:24" x14ac:dyDescent="0.25">
      <c r="A143">
        <f>A142+1</f>
        <v>2</v>
      </c>
      <c r="B143" s="127">
        <v>8.1796924034352683E-5</v>
      </c>
      <c r="C143" s="127">
        <v>8.5573502007481797E-5</v>
      </c>
      <c r="D143" s="127">
        <v>8.8817944540839491E-5</v>
      </c>
      <c r="E143" s="127">
        <v>9.456038340967623E-5</v>
      </c>
      <c r="F143" s="127">
        <v>9.9462186198877352E-5</v>
      </c>
      <c r="G143" s="127">
        <v>1.0864833682838451E-4</v>
      </c>
      <c r="H143" s="127">
        <v>1.1434528330039736E-4</v>
      </c>
      <c r="I143" s="127">
        <v>1.1311362450733532E-4</v>
      </c>
      <c r="J143" s="127">
        <v>1.092802511615635E-4</v>
      </c>
      <c r="K143" s="127">
        <v>1.0785722822438144E-4</v>
      </c>
      <c r="L143" s="127">
        <v>8.9176590747194097E-5</v>
      </c>
      <c r="M143" s="127">
        <v>8.1037706651344851E-5</v>
      </c>
      <c r="O143" s="30"/>
      <c r="P143" s="32"/>
      <c r="Q143" s="32"/>
      <c r="R143" s="30"/>
      <c r="S143" s="28"/>
      <c r="T143" s="30"/>
      <c r="U143" s="28"/>
      <c r="V143" s="28"/>
      <c r="W143" s="30"/>
      <c r="X143" s="32"/>
    </row>
    <row r="144" spans="1:24" x14ac:dyDescent="0.25">
      <c r="A144">
        <f t="shared" ref="A144:A164" si="76">A143+1</f>
        <v>3</v>
      </c>
      <c r="B144" s="127">
        <v>8.0558662337453028E-5</v>
      </c>
      <c r="C144" s="127">
        <v>8.3947492505085449E-5</v>
      </c>
      <c r="D144" s="127">
        <v>8.66411475064129E-5</v>
      </c>
      <c r="E144" s="127">
        <v>9.1277257761179602E-5</v>
      </c>
      <c r="F144" s="127">
        <v>9.6149190710737964E-5</v>
      </c>
      <c r="G144" s="127">
        <v>1.0466947554504708E-4</v>
      </c>
      <c r="H144" s="127">
        <v>1.0961368899861955E-4</v>
      </c>
      <c r="I144" s="127">
        <v>1.0880361036542458E-4</v>
      </c>
      <c r="J144" s="127">
        <v>1.0568474227048751E-4</v>
      </c>
      <c r="K144" s="127">
        <v>1.0367140793590739E-4</v>
      </c>
      <c r="L144" s="127">
        <v>8.6985357516532595E-5</v>
      </c>
      <c r="M144" s="127">
        <v>7.987785867688568E-5</v>
      </c>
      <c r="O144" s="30"/>
      <c r="P144" s="32"/>
      <c r="Q144" s="32"/>
      <c r="R144" s="30"/>
      <c r="S144" s="28"/>
      <c r="T144" s="30"/>
      <c r="U144" s="28"/>
      <c r="V144" s="28"/>
      <c r="W144" s="30"/>
      <c r="X144" s="32"/>
    </row>
    <row r="145" spans="1:24" x14ac:dyDescent="0.25">
      <c r="A145">
        <f t="shared" si="76"/>
        <v>4</v>
      </c>
      <c r="B145" s="127">
        <v>7.9898394340524535E-5</v>
      </c>
      <c r="C145" s="127">
        <v>8.2989519464096807E-5</v>
      </c>
      <c r="D145" s="127">
        <v>8.5247362960311768E-5</v>
      </c>
      <c r="E145" s="127">
        <v>8.9121073165670262E-5</v>
      </c>
      <c r="F145" s="127">
        <v>9.3893963658836543E-5</v>
      </c>
      <c r="G145" s="127">
        <v>1.0187260224931184E-4</v>
      </c>
      <c r="H145" s="127">
        <v>1.0623359185989298E-4</v>
      </c>
      <c r="I145" s="127">
        <v>1.0574946189949255E-4</v>
      </c>
      <c r="J145" s="127">
        <v>1.0321741842259972E-4</v>
      </c>
      <c r="K145" s="127">
        <v>1.0051987641026644E-4</v>
      </c>
      <c r="L145" s="127">
        <v>8.5590809102288056E-5</v>
      </c>
      <c r="M145" s="127">
        <v>7.9264147502321316E-5</v>
      </c>
      <c r="O145" s="30"/>
      <c r="P145" s="32"/>
      <c r="Q145" s="32"/>
      <c r="R145" s="30"/>
      <c r="S145" s="28"/>
      <c r="T145" s="30"/>
      <c r="U145" s="28"/>
      <c r="V145" s="28"/>
      <c r="W145" s="30"/>
      <c r="X145" s="32"/>
    </row>
    <row r="146" spans="1:24" x14ac:dyDescent="0.25">
      <c r="A146">
        <f t="shared" si="76"/>
        <v>5</v>
      </c>
      <c r="B146" s="127">
        <v>7.97843911145136E-5</v>
      </c>
      <c r="C146" s="127">
        <v>8.2698297640640582E-5</v>
      </c>
      <c r="D146" s="127">
        <v>8.4643376893793419E-5</v>
      </c>
      <c r="E146" s="127">
        <v>8.7915552568497592E-5</v>
      </c>
      <c r="F146" s="127">
        <v>9.2629449570801576E-5</v>
      </c>
      <c r="G146" s="127">
        <v>1.0027622500499679E-4</v>
      </c>
      <c r="H146" s="127">
        <v>1.0423639607039698E-4</v>
      </c>
      <c r="I146" s="127">
        <v>1.0392808119464802E-4</v>
      </c>
      <c r="J146" s="127">
        <v>1.0165183027918707E-4</v>
      </c>
      <c r="K146" s="127">
        <v>9.8441536767684325E-5</v>
      </c>
      <c r="L146" s="127">
        <v>8.4981649402424324E-5</v>
      </c>
      <c r="M146" s="127">
        <v>7.9182446928405798E-5</v>
      </c>
      <c r="O146" s="30"/>
      <c r="P146" s="32"/>
      <c r="Q146" s="32"/>
      <c r="R146" s="30"/>
      <c r="S146" s="28"/>
      <c r="T146" s="30"/>
      <c r="U146" s="28"/>
      <c r="V146" s="28"/>
      <c r="W146" s="30"/>
      <c r="X146" s="32"/>
    </row>
    <row r="147" spans="1:24" x14ac:dyDescent="0.25">
      <c r="A147">
        <f t="shared" si="76"/>
        <v>6</v>
      </c>
      <c r="B147" s="127">
        <v>8.0270989501098208E-5</v>
      </c>
      <c r="C147" s="127">
        <v>8.3003330037902801E-5</v>
      </c>
      <c r="D147" s="127">
        <v>8.4788252058649779E-5</v>
      </c>
      <c r="E147" s="127">
        <v>8.7699475803789152E-5</v>
      </c>
      <c r="F147" s="127">
        <v>9.2332832997011968E-5</v>
      </c>
      <c r="G147" s="127">
        <v>9.9892914722664596E-5</v>
      </c>
      <c r="H147" s="127">
        <v>1.0372725158224309E-4</v>
      </c>
      <c r="I147" s="127">
        <v>1.033584811179323E-4</v>
      </c>
      <c r="J147" s="127">
        <v>1.0103390661109579E-4</v>
      </c>
      <c r="K147" s="127">
        <v>9.7397974413473374E-5</v>
      </c>
      <c r="L147" s="127">
        <v>8.508193932533089E-5</v>
      </c>
      <c r="M147" s="127">
        <v>7.9698258311681894E-5</v>
      </c>
      <c r="O147" s="30"/>
      <c r="P147" s="32"/>
      <c r="Q147" s="32"/>
      <c r="R147" s="30"/>
      <c r="S147" s="28"/>
      <c r="T147" s="30"/>
      <c r="U147" s="28"/>
      <c r="V147" s="28"/>
      <c r="W147" s="30"/>
      <c r="X147" s="32"/>
    </row>
    <row r="148" spans="1:24" x14ac:dyDescent="0.25">
      <c r="A148">
        <f t="shared" si="76"/>
        <v>7</v>
      </c>
      <c r="B148" s="127">
        <v>8.1465978624403526E-5</v>
      </c>
      <c r="C148" s="127">
        <v>8.3996475487257342E-5</v>
      </c>
      <c r="D148" s="127">
        <v>8.5750407063994556E-5</v>
      </c>
      <c r="E148" s="127">
        <v>8.8574051122399563E-5</v>
      </c>
      <c r="F148" s="127">
        <v>9.3312936362686244E-5</v>
      </c>
      <c r="G148" s="127">
        <v>1.0119717145977909E-4</v>
      </c>
      <c r="H148" s="127">
        <v>1.0515103892988423E-4</v>
      </c>
      <c r="I148" s="127">
        <v>1.0441470112535502E-4</v>
      </c>
      <c r="J148" s="127">
        <v>1.0145978371396748E-4</v>
      </c>
      <c r="K148" s="127">
        <v>9.7581993254212398E-5</v>
      </c>
      <c r="L148" s="127">
        <v>8.6047507551397325E-5</v>
      </c>
      <c r="M148" s="127">
        <v>8.0941466977635729E-5</v>
      </c>
      <c r="O148" s="30"/>
      <c r="P148" s="32"/>
      <c r="Q148" s="32"/>
      <c r="R148" s="30"/>
      <c r="S148" s="28"/>
      <c r="T148" s="30"/>
      <c r="U148" s="28"/>
      <c r="V148" s="28"/>
      <c r="W148" s="30"/>
      <c r="X148" s="32"/>
    </row>
    <row r="149" spans="1:24" x14ac:dyDescent="0.25">
      <c r="A149">
        <f t="shared" si="76"/>
        <v>8</v>
      </c>
      <c r="B149" s="127">
        <v>8.3272309931912449E-5</v>
      </c>
      <c r="C149" s="127">
        <v>8.5763003840023675E-5</v>
      </c>
      <c r="D149" s="127">
        <v>8.7710232706724576E-5</v>
      </c>
      <c r="E149" s="127">
        <v>9.0736356122903634E-5</v>
      </c>
      <c r="F149" s="127">
        <v>9.579225539883795E-5</v>
      </c>
      <c r="G149" s="127">
        <v>1.0449831718161863E-4</v>
      </c>
      <c r="H149" s="127">
        <v>1.0902856277001889E-4</v>
      </c>
      <c r="I149" s="127">
        <v>1.0753246443936957E-4</v>
      </c>
      <c r="J149" s="127">
        <v>1.0339636027008245E-4</v>
      </c>
      <c r="K149" s="127">
        <v>9.9166615923075284E-5</v>
      </c>
      <c r="L149" s="127">
        <v>8.7902277099016556E-5</v>
      </c>
      <c r="M149" s="127">
        <v>8.2818055234781869E-5</v>
      </c>
      <c r="O149" s="30"/>
      <c r="P149" s="32"/>
      <c r="Q149" s="32"/>
      <c r="R149" s="30"/>
      <c r="S149" s="28"/>
      <c r="T149" s="30"/>
      <c r="U149" s="28"/>
      <c r="V149" s="28"/>
      <c r="W149" s="30"/>
      <c r="X149" s="32"/>
    </row>
    <row r="150" spans="1:24" x14ac:dyDescent="0.25">
      <c r="A150">
        <f t="shared" si="76"/>
        <v>9</v>
      </c>
      <c r="B150" s="127">
        <v>8.5764725655045656E-5</v>
      </c>
      <c r="C150" s="127">
        <v>8.8408973664397871E-5</v>
      </c>
      <c r="D150" s="127">
        <v>9.0827725559350871E-5</v>
      </c>
      <c r="E150" s="127">
        <v>9.4295316567325065E-5</v>
      </c>
      <c r="F150" s="127">
        <v>9.9926388240337196E-5</v>
      </c>
      <c r="G150" s="127">
        <v>1.100614979998187E-4</v>
      </c>
      <c r="H150" s="127">
        <v>1.1578138682418899E-4</v>
      </c>
      <c r="I150" s="127">
        <v>1.1334774365419391E-4</v>
      </c>
      <c r="J150" s="127">
        <v>1.0744128685570098E-4</v>
      </c>
      <c r="K150" s="127">
        <v>1.0272046289431959E-4</v>
      </c>
      <c r="L150" s="127">
        <v>9.0876562338188685E-5</v>
      </c>
      <c r="M150" s="127">
        <v>8.5317932525218933E-5</v>
      </c>
      <c r="O150" s="30"/>
      <c r="P150" s="32"/>
      <c r="Q150" s="32"/>
      <c r="R150" s="30"/>
      <c r="S150" s="28"/>
      <c r="T150" s="30"/>
      <c r="U150" s="28"/>
      <c r="V150" s="28"/>
      <c r="W150" s="30"/>
      <c r="X150" s="32"/>
    </row>
    <row r="151" spans="1:24" x14ac:dyDescent="0.25">
      <c r="A151">
        <f t="shared" si="76"/>
        <v>10</v>
      </c>
      <c r="B151" s="127">
        <v>8.8917866688747465E-5</v>
      </c>
      <c r="C151" s="127">
        <v>9.1964709965547265E-5</v>
      </c>
      <c r="D151" s="127">
        <v>9.4921159194480062E-5</v>
      </c>
      <c r="E151" s="127">
        <v>9.9130050745339416E-5</v>
      </c>
      <c r="F151" s="127">
        <v>1.0569118462749953E-4</v>
      </c>
      <c r="G151" s="127">
        <v>1.1756727565224537E-4</v>
      </c>
      <c r="H151" s="127">
        <v>1.2512617803743669E-4</v>
      </c>
      <c r="I151" s="127">
        <v>1.2198479996575472E-4</v>
      </c>
      <c r="J151" s="127">
        <v>1.140536922796197E-4</v>
      </c>
      <c r="K151" s="127">
        <v>1.0877109939419869E-4</v>
      </c>
      <c r="L151" s="127">
        <v>9.5007267259079674E-5</v>
      </c>
      <c r="M151" s="127">
        <v>8.8518699260470635E-5</v>
      </c>
      <c r="O151" s="30"/>
      <c r="P151" s="32"/>
      <c r="Q151" s="32"/>
      <c r="R151" s="30"/>
      <c r="S151" s="28"/>
      <c r="T151" s="30"/>
      <c r="U151" s="28"/>
      <c r="V151" s="28"/>
      <c r="W151" s="30"/>
      <c r="X151" s="32"/>
    </row>
    <row r="152" spans="1:24" x14ac:dyDescent="0.25">
      <c r="A152">
        <f t="shared" si="76"/>
        <v>11</v>
      </c>
      <c r="B152" s="127">
        <v>9.235175514424642E-5</v>
      </c>
      <c r="C152" s="127">
        <v>9.5947670111244673E-5</v>
      </c>
      <c r="D152" s="127">
        <v>9.9401936190109572E-5</v>
      </c>
      <c r="E152" s="127">
        <v>1.0473435180120854E-4</v>
      </c>
      <c r="F152" s="127">
        <v>1.1268578418466373E-4</v>
      </c>
      <c r="G152" s="127">
        <v>1.2654279419638658E-4</v>
      </c>
      <c r="H152" s="127">
        <v>1.3639957342453457E-4</v>
      </c>
      <c r="I152" s="127">
        <v>1.3270129800549353E-4</v>
      </c>
      <c r="J152" s="127">
        <v>1.228964855371E-4</v>
      </c>
      <c r="K152" s="127">
        <v>1.1688019591165237E-4</v>
      </c>
      <c r="L152" s="127">
        <v>9.9682035049936978E-5</v>
      </c>
      <c r="M152" s="127">
        <v>9.2000347574054797E-5</v>
      </c>
      <c r="O152" s="30"/>
      <c r="P152" s="32"/>
      <c r="Q152" s="32"/>
      <c r="R152" s="30"/>
      <c r="S152" s="28"/>
      <c r="T152" s="30"/>
      <c r="U152" s="28"/>
      <c r="V152" s="28"/>
      <c r="W152" s="30"/>
      <c r="X152" s="32"/>
    </row>
    <row r="153" spans="1:24" x14ac:dyDescent="0.25">
      <c r="A153">
        <f t="shared" si="76"/>
        <v>12</v>
      </c>
      <c r="B153" s="127">
        <v>9.5553572025864337E-5</v>
      </c>
      <c r="C153" s="127">
        <v>9.969306509016993E-5</v>
      </c>
      <c r="D153" s="127">
        <v>1.0357391269791869E-4</v>
      </c>
      <c r="E153" s="127">
        <v>1.1036582086288295E-4</v>
      </c>
      <c r="F153" s="127">
        <v>1.2017741468796655E-4</v>
      </c>
      <c r="G153" s="127">
        <v>1.3599708385011444E-4</v>
      </c>
      <c r="H153" s="127">
        <v>1.484341280126596E-4</v>
      </c>
      <c r="I153" s="127">
        <v>1.4444898366767087E-4</v>
      </c>
      <c r="J153" s="127">
        <v>1.3309645127910266E-4</v>
      </c>
      <c r="K153" s="127">
        <v>1.2612809280830573E-4</v>
      </c>
      <c r="L153" s="127">
        <v>1.0426838291736422E-4</v>
      </c>
      <c r="M153" s="127">
        <v>9.5362097767458693E-5</v>
      </c>
      <c r="O153" s="30"/>
      <c r="P153" s="32"/>
      <c r="Q153" s="32"/>
      <c r="R153" s="30"/>
      <c r="S153" s="28"/>
      <c r="T153" s="30"/>
      <c r="U153" s="28"/>
      <c r="V153" s="28"/>
      <c r="W153" s="30"/>
      <c r="X153" s="32"/>
    </row>
    <row r="154" spans="1:24" x14ac:dyDescent="0.25">
      <c r="A154">
        <f t="shared" si="76"/>
        <v>13</v>
      </c>
      <c r="B154" s="127">
        <v>9.8703057091486263E-5</v>
      </c>
      <c r="C154" s="127">
        <v>1.0315049154305282E-4</v>
      </c>
      <c r="D154" s="127">
        <v>1.0734557453647984E-4</v>
      </c>
      <c r="E154" s="127">
        <v>1.1583490997999711E-4</v>
      </c>
      <c r="F154" s="127">
        <v>1.2773587928792136E-4</v>
      </c>
      <c r="G154" s="127">
        <v>1.4528193790004559E-4</v>
      </c>
      <c r="H154" s="127">
        <v>1.5992864489461814E-4</v>
      </c>
      <c r="I154" s="127">
        <v>1.5587663719587172E-4</v>
      </c>
      <c r="J154" s="127">
        <v>1.4353107818341348E-4</v>
      </c>
      <c r="K154" s="127">
        <v>1.3568348999805924E-4</v>
      </c>
      <c r="L154" s="127">
        <v>1.0858906916363634E-4</v>
      </c>
      <c r="M154" s="127">
        <v>9.8538326261257171E-5</v>
      </c>
      <c r="O154" s="30"/>
      <c r="P154" s="32"/>
      <c r="Q154" s="32"/>
      <c r="R154" s="30"/>
      <c r="S154" s="28"/>
      <c r="T154" s="30"/>
      <c r="U154" s="28"/>
      <c r="V154" s="28"/>
      <c r="W154" s="30"/>
      <c r="X154" s="32"/>
    </row>
    <row r="155" spans="1:24" x14ac:dyDescent="0.25">
      <c r="A155">
        <f t="shared" si="76"/>
        <v>14</v>
      </c>
      <c r="B155" s="127">
        <v>1.0170727592369598E-4</v>
      </c>
      <c r="C155" s="127">
        <v>1.0625929929522427E-4</v>
      </c>
      <c r="D155" s="127">
        <v>1.1068698116311591E-4</v>
      </c>
      <c r="E155" s="127">
        <v>1.2077433707203015E-4</v>
      </c>
      <c r="F155" s="127">
        <v>1.3480444391490441E-4</v>
      </c>
      <c r="G155" s="127">
        <v>1.5347654386976367E-4</v>
      </c>
      <c r="H155" s="127">
        <v>1.6966037953257594E-4</v>
      </c>
      <c r="I155" s="127">
        <v>1.6580723734578272E-4</v>
      </c>
      <c r="J155" s="127">
        <v>1.5305560918837214E-4</v>
      </c>
      <c r="K155" s="127">
        <v>1.4468121250213022E-4</v>
      </c>
      <c r="L155" s="127">
        <v>1.1259911387313272E-4</v>
      </c>
      <c r="M155" s="127">
        <v>1.0149157686292945E-4</v>
      </c>
      <c r="O155" s="30"/>
      <c r="P155" s="32"/>
      <c r="Q155" s="32"/>
      <c r="R155" s="30"/>
      <c r="S155" s="28"/>
      <c r="T155" s="30"/>
      <c r="U155" s="28"/>
      <c r="V155" s="28"/>
      <c r="W155" s="30"/>
      <c r="X155" s="32"/>
    </row>
    <row r="156" spans="1:24" x14ac:dyDescent="0.25">
      <c r="A156">
        <f>A155+1</f>
        <v>15</v>
      </c>
      <c r="B156" s="127">
        <v>1.0432549667726992E-4</v>
      </c>
      <c r="C156" s="127">
        <v>1.0901882679582781E-4</v>
      </c>
      <c r="D156" s="127">
        <v>1.1363351539178916E-4</v>
      </c>
      <c r="E156" s="127">
        <v>1.2513110850011878E-4</v>
      </c>
      <c r="F156" s="127">
        <v>1.4058309184410215E-4</v>
      </c>
      <c r="G156" s="127">
        <v>1.5981335313380911E-4</v>
      </c>
      <c r="H156" s="127">
        <v>1.7667451981496937E-4</v>
      </c>
      <c r="I156" s="127">
        <v>1.7318990129273071E-4</v>
      </c>
      <c r="J156" s="127">
        <v>1.6064312001416351E-4</v>
      </c>
      <c r="K156" s="127">
        <v>1.5217075023718304E-4</v>
      </c>
      <c r="L156" s="127">
        <v>1.1583318237645811E-4</v>
      </c>
      <c r="M156" s="127">
        <v>1.0377795476725272E-4</v>
      </c>
      <c r="O156" s="30"/>
      <c r="P156" s="32"/>
      <c r="Q156" s="32"/>
      <c r="R156" s="30"/>
      <c r="S156" s="28"/>
      <c r="T156" s="30"/>
      <c r="U156" s="28"/>
      <c r="V156" s="28"/>
      <c r="W156" s="30"/>
      <c r="X156" s="32"/>
    </row>
    <row r="157" spans="1:24" x14ac:dyDescent="0.25">
      <c r="A157">
        <f t="shared" si="76"/>
        <v>16</v>
      </c>
      <c r="B157" s="127">
        <v>1.0607425096806079E-4</v>
      </c>
      <c r="C157" s="127">
        <v>1.1112854645119012E-4</v>
      </c>
      <c r="D157" s="127">
        <v>1.1607474076920134E-4</v>
      </c>
      <c r="E157" s="127">
        <v>1.2856541243744954E-4</v>
      </c>
      <c r="F157" s="127">
        <v>1.4455535627522933E-4</v>
      </c>
      <c r="G157" s="127">
        <v>1.6375268552879017E-4</v>
      </c>
      <c r="H157" s="127">
        <v>1.8059349719255923E-4</v>
      </c>
      <c r="I157" s="127">
        <v>1.7751270690085676E-4</v>
      </c>
      <c r="J157" s="127">
        <v>1.6550955819121327E-4</v>
      </c>
      <c r="K157" s="127">
        <v>1.5733136229806235E-4</v>
      </c>
      <c r="L157" s="127">
        <v>1.1774175433015223E-4</v>
      </c>
      <c r="M157" s="127">
        <v>1.0476050495316086E-4</v>
      </c>
      <c r="O157" s="30"/>
      <c r="P157" s="32"/>
      <c r="Q157" s="32"/>
      <c r="R157" s="30"/>
      <c r="S157" s="28"/>
      <c r="T157" s="30"/>
      <c r="U157" s="28"/>
      <c r="V157" s="28"/>
      <c r="W157" s="30"/>
      <c r="X157" s="32"/>
    </row>
    <row r="158" spans="1:24" x14ac:dyDescent="0.25">
      <c r="A158">
        <f t="shared" si="76"/>
        <v>17</v>
      </c>
      <c r="B158" s="127">
        <v>1.0612563673222239E-4</v>
      </c>
      <c r="C158" s="127">
        <v>1.1214386618535973E-4</v>
      </c>
      <c r="D158" s="127">
        <v>1.1755910157694052E-4</v>
      </c>
      <c r="E158" s="127">
        <v>1.3090044022645854E-4</v>
      </c>
      <c r="F158" s="127">
        <v>1.465227114229946E-4</v>
      </c>
      <c r="G158" s="127">
        <v>1.6505924299003489E-4</v>
      </c>
      <c r="H158" s="127">
        <v>1.8138747379629913E-4</v>
      </c>
      <c r="I158" s="127">
        <v>1.7873516832378434E-4</v>
      </c>
      <c r="J158" s="127">
        <v>1.6722892599725425E-4</v>
      </c>
      <c r="K158" s="127">
        <v>1.5959087173773992E-4</v>
      </c>
      <c r="L158" s="127">
        <v>1.1767833178045968E-4</v>
      </c>
      <c r="M158" s="127">
        <v>1.0388394679765806E-4</v>
      </c>
      <c r="O158" s="30"/>
      <c r="P158" s="32"/>
      <c r="Q158" s="32"/>
      <c r="R158" s="30"/>
      <c r="S158" s="28"/>
      <c r="T158" s="30"/>
      <c r="U158" s="28"/>
      <c r="V158" s="28"/>
      <c r="W158" s="30"/>
      <c r="X158" s="32"/>
    </row>
    <row r="159" spans="1:24" x14ac:dyDescent="0.25">
      <c r="A159">
        <f t="shared" si="76"/>
        <v>18</v>
      </c>
      <c r="B159" s="127">
        <v>1.0447306514383249E-4</v>
      </c>
      <c r="C159" s="127">
        <v>1.1158111323025182E-4</v>
      </c>
      <c r="D159" s="127">
        <v>1.1745628167189042E-4</v>
      </c>
      <c r="E159" s="127">
        <v>1.3186625962475519E-4</v>
      </c>
      <c r="F159" s="127">
        <v>1.4619704475349454E-4</v>
      </c>
      <c r="G159" s="127">
        <v>1.6380013775414167E-4</v>
      </c>
      <c r="H159" s="127">
        <v>1.7934404072191191E-4</v>
      </c>
      <c r="I159" s="127">
        <v>1.7690160073630776E-4</v>
      </c>
      <c r="J159" s="127">
        <v>1.6559305381717002E-4</v>
      </c>
      <c r="K159" s="127">
        <v>1.5862828299423217E-4</v>
      </c>
      <c r="L159" s="127">
        <v>1.1595358028416511E-4</v>
      </c>
      <c r="M159" s="127">
        <v>1.0176407872716254E-4</v>
      </c>
      <c r="O159" s="30"/>
      <c r="P159" s="32"/>
      <c r="Q159" s="32"/>
      <c r="R159" s="30"/>
      <c r="S159" s="28"/>
      <c r="T159" s="30"/>
      <c r="U159" s="28"/>
      <c r="V159" s="28"/>
      <c r="W159" s="30"/>
      <c r="X159" s="32"/>
    </row>
    <row r="160" spans="1:24" x14ac:dyDescent="0.25">
      <c r="A160">
        <f t="shared" si="76"/>
        <v>19</v>
      </c>
      <c r="B160" s="127">
        <v>1.0186420532347931E-4</v>
      </c>
      <c r="C160" s="127">
        <v>1.095913828292346E-4</v>
      </c>
      <c r="D160" s="127">
        <v>1.1572003926751254E-4</v>
      </c>
      <c r="E160" s="127">
        <v>1.3088391036098355E-4</v>
      </c>
      <c r="F160" s="127">
        <v>1.4332453270629478E-4</v>
      </c>
      <c r="G160" s="127">
        <v>1.6010724635662961E-4</v>
      </c>
      <c r="H160" s="127">
        <v>1.7468258644169843E-4</v>
      </c>
      <c r="I160" s="127">
        <v>1.7207098676015183E-4</v>
      </c>
      <c r="J160" s="127">
        <v>1.6051020926797255E-4</v>
      </c>
      <c r="K160" s="127">
        <v>1.5480153045473459E-4</v>
      </c>
      <c r="L160" s="127">
        <v>1.1349256627715454E-4</v>
      </c>
      <c r="M160" s="127">
        <v>9.9327669230835116E-5</v>
      </c>
      <c r="O160" s="30"/>
      <c r="P160" s="32"/>
      <c r="Q160" s="32"/>
      <c r="R160" s="30"/>
      <c r="S160" s="28"/>
      <c r="T160" s="30"/>
      <c r="U160" s="28"/>
      <c r="V160" s="28"/>
      <c r="W160" s="30"/>
      <c r="X160" s="32"/>
    </row>
    <row r="161" spans="1:36" x14ac:dyDescent="0.25">
      <c r="A161">
        <f t="shared" si="76"/>
        <v>20</v>
      </c>
      <c r="B161" s="127">
        <v>9.9005175190763255E-5</v>
      </c>
      <c r="C161" s="127">
        <v>1.0678318849918696E-4</v>
      </c>
      <c r="D161" s="127">
        <v>1.1286589374230687E-4</v>
      </c>
      <c r="E161" s="127">
        <v>1.277903735248894E-4</v>
      </c>
      <c r="F161" s="127">
        <v>1.3800385421660884E-4</v>
      </c>
      <c r="G161" s="127">
        <v>1.5403895171074342E-4</v>
      </c>
      <c r="H161" s="127">
        <v>1.6749131568249932E-4</v>
      </c>
      <c r="I161" s="127">
        <v>1.6444698057754674E-4</v>
      </c>
      <c r="J161" s="127">
        <v>1.5281113959475057E-4</v>
      </c>
      <c r="K161" s="127">
        <v>1.489106780849907E-4</v>
      </c>
      <c r="L161" s="127">
        <v>1.1068305834416629E-4</v>
      </c>
      <c r="M161" s="127">
        <v>9.6806792854077755E-5</v>
      </c>
      <c r="O161" s="30"/>
      <c r="P161" s="32"/>
      <c r="Q161" s="32"/>
      <c r="R161" s="30"/>
      <c r="S161" s="28"/>
      <c r="T161" s="30"/>
      <c r="U161" s="28"/>
      <c r="V161" s="28"/>
      <c r="W161" s="30"/>
      <c r="X161" s="32"/>
    </row>
    <row r="162" spans="1:36" x14ac:dyDescent="0.25">
      <c r="A162">
        <f>A161+1</f>
        <v>21</v>
      </c>
      <c r="B162" s="127">
        <v>9.6017871418499398E-5</v>
      </c>
      <c r="C162" s="127">
        <v>1.0349608231768953E-4</v>
      </c>
      <c r="D162" s="127">
        <v>1.0942450432291306E-4</v>
      </c>
      <c r="E162" s="127">
        <v>1.2302327124301179E-4</v>
      </c>
      <c r="F162" s="127">
        <v>1.3099534477928893E-4</v>
      </c>
      <c r="G162" s="127">
        <v>1.4612126739665851E-4</v>
      </c>
      <c r="H162" s="127">
        <v>1.5833853391101601E-4</v>
      </c>
      <c r="I162" s="127">
        <v>1.5503108856982568E-4</v>
      </c>
      <c r="J162" s="127">
        <v>1.4403810178540208E-4</v>
      </c>
      <c r="K162" s="127">
        <v>1.4214148652191979E-4</v>
      </c>
      <c r="L162" s="127">
        <v>1.0751007964490826E-4</v>
      </c>
      <c r="M162" s="127">
        <v>9.4219751463473899E-5</v>
      </c>
      <c r="O162" s="30"/>
      <c r="P162" s="32"/>
      <c r="Q162" s="32"/>
      <c r="R162" s="30"/>
      <c r="S162" s="28"/>
      <c r="T162" s="30"/>
      <c r="U162" s="28"/>
      <c r="V162" s="28"/>
      <c r="W162" s="30"/>
      <c r="X162" s="32"/>
    </row>
    <row r="163" spans="1:36" x14ac:dyDescent="0.25">
      <c r="A163">
        <f t="shared" si="76"/>
        <v>22</v>
      </c>
      <c r="B163" s="127">
        <v>9.2855203369554424E-5</v>
      </c>
      <c r="C163" s="127">
        <v>9.986314105418205E-5</v>
      </c>
      <c r="D163" s="127">
        <v>1.0554789844621787E-4</v>
      </c>
      <c r="E163" s="127">
        <v>1.1731561656967743E-4</v>
      </c>
      <c r="F163" s="127">
        <v>1.2347348015109307E-4</v>
      </c>
      <c r="G163" s="127">
        <v>1.3736679308516903E-4</v>
      </c>
      <c r="H163" s="127">
        <v>1.4820731230424805E-4</v>
      </c>
      <c r="I163" s="127">
        <v>1.4506276652838214E-4</v>
      </c>
      <c r="J163" s="127">
        <v>1.3535291669872874E-4</v>
      </c>
      <c r="K163" s="127">
        <v>1.3486542091479327E-4</v>
      </c>
      <c r="L163" s="127">
        <v>1.0393956826393434E-4</v>
      </c>
      <c r="M163" s="127">
        <v>9.130170605950791E-5</v>
      </c>
      <c r="O163" s="30"/>
      <c r="P163" s="32"/>
      <c r="Q163" s="32"/>
      <c r="R163" s="30"/>
      <c r="S163" s="28"/>
      <c r="T163" s="30"/>
      <c r="U163" s="28"/>
      <c r="V163" s="28"/>
      <c r="W163" s="30"/>
      <c r="X163" s="32"/>
    </row>
    <row r="164" spans="1:36" x14ac:dyDescent="0.25">
      <c r="A164">
        <f t="shared" si="76"/>
        <v>23</v>
      </c>
      <c r="B164" s="127">
        <v>8.9453787302828548E-5</v>
      </c>
      <c r="C164" s="127">
        <v>9.5774593914370437E-5</v>
      </c>
      <c r="D164" s="127">
        <v>1.0106303458275916E-4</v>
      </c>
      <c r="E164" s="127">
        <v>1.1098263681753741E-4</v>
      </c>
      <c r="F164" s="127">
        <v>1.1619627174725947E-4</v>
      </c>
      <c r="G164" s="127">
        <v>1.286185621657016E-4</v>
      </c>
      <c r="H164" s="127">
        <v>1.3802164186327219E-4</v>
      </c>
      <c r="I164" s="127">
        <v>1.3539349783537306E-4</v>
      </c>
      <c r="J164" s="127">
        <v>1.2717570266008939E-4</v>
      </c>
      <c r="K164" s="127">
        <v>1.2741850282413082E-4</v>
      </c>
      <c r="L164" s="127">
        <v>9.9747293826985263E-5</v>
      </c>
      <c r="M164" s="127">
        <v>8.8183523496547617E-5</v>
      </c>
      <c r="O164" s="30"/>
      <c r="P164" s="32"/>
      <c r="Q164" s="32"/>
      <c r="R164" s="30"/>
      <c r="S164" s="28"/>
      <c r="T164" s="30"/>
      <c r="U164" s="28"/>
      <c r="V164" s="28"/>
      <c r="W164" s="30"/>
      <c r="X164" s="32"/>
    </row>
    <row r="165" spans="1:36" x14ac:dyDescent="0.25">
      <c r="A165">
        <f>A164+1</f>
        <v>24</v>
      </c>
      <c r="B165" s="127">
        <v>8.6276849326930561E-5</v>
      </c>
      <c r="C165" s="127">
        <v>9.167831156530635E-5</v>
      </c>
      <c r="D165" s="127">
        <v>9.6386021198863528E-5</v>
      </c>
      <c r="E165" s="127">
        <v>1.0458079630469335E-4</v>
      </c>
      <c r="F165" s="127">
        <v>1.0954437768324994E-4</v>
      </c>
      <c r="G165" s="127">
        <v>1.2062840469467875E-4</v>
      </c>
      <c r="H165" s="127">
        <v>1.2858890414455055E-4</v>
      </c>
      <c r="I165" s="127">
        <v>1.2647057297301382E-4</v>
      </c>
      <c r="J165" s="127">
        <v>1.1986997580208341E-4</v>
      </c>
      <c r="K165" s="127">
        <v>1.2005489297759124E-4</v>
      </c>
      <c r="L165" s="127">
        <v>9.5355316545890314E-5</v>
      </c>
      <c r="M165" s="127">
        <v>8.5188100806120719E-5</v>
      </c>
      <c r="O165" s="30"/>
      <c r="P165" s="32"/>
      <c r="Q165" s="32"/>
      <c r="R165" s="30"/>
      <c r="S165" s="28"/>
      <c r="T165" s="30"/>
      <c r="U165" s="28"/>
      <c r="V165" s="28"/>
      <c r="W165" s="30"/>
      <c r="X165" s="32"/>
    </row>
    <row r="166" spans="1:36" x14ac:dyDescent="0.25">
      <c r="A166" t="s">
        <v>55</v>
      </c>
      <c r="B166" s="127">
        <f>SUM(B142:B165)</f>
        <v>2.2002068365473909E-3</v>
      </c>
      <c r="C166" s="127">
        <f t="shared" ref="C166:M166" si="77">SUM(C142:C165)</f>
        <v>2.3124051474270337E-3</v>
      </c>
      <c r="D166" s="127">
        <f t="shared" si="77"/>
        <v>2.4080837044424446E-3</v>
      </c>
      <c r="E166" s="127">
        <f t="shared" si="77"/>
        <v>2.6052070742069006E-3</v>
      </c>
      <c r="F166" s="127">
        <f t="shared" si="77"/>
        <v>2.8078365513868357E-3</v>
      </c>
      <c r="G166" s="127">
        <f t="shared" si="77"/>
        <v>3.1232686070564938E-3</v>
      </c>
      <c r="H166" s="127">
        <f t="shared" si="77"/>
        <v>3.3615925626408506E-3</v>
      </c>
      <c r="I166" s="127">
        <f t="shared" si="77"/>
        <v>3.3048888029088147E-3</v>
      </c>
      <c r="J166" s="127">
        <f t="shared" si="77"/>
        <v>3.1127178449575654E-3</v>
      </c>
      <c r="K166" s="127">
        <f t="shared" si="77"/>
        <v>3.0086412725132327E-3</v>
      </c>
      <c r="L166" s="127">
        <f t="shared" si="77"/>
        <v>2.4070769888500936E-3</v>
      </c>
      <c r="M166" s="127">
        <f t="shared" si="77"/>
        <v>2.176051877194714E-3</v>
      </c>
      <c r="O166" s="28"/>
      <c r="R166" s="28"/>
      <c r="S166" s="28"/>
      <c r="T166" s="138"/>
      <c r="U166" s="28"/>
      <c r="V166" s="28"/>
      <c r="W166" s="28"/>
      <c r="X166" s="28"/>
    </row>
    <row r="167" spans="1:36" x14ac:dyDescent="0.25">
      <c r="A167" t="s">
        <v>53</v>
      </c>
      <c r="B167" s="28">
        <v>31</v>
      </c>
      <c r="C167" s="28">
        <v>28.25</v>
      </c>
      <c r="D167" s="28">
        <v>31</v>
      </c>
      <c r="E167" s="28">
        <v>30</v>
      </c>
      <c r="F167" s="28">
        <v>31</v>
      </c>
      <c r="G167" s="28">
        <v>30</v>
      </c>
      <c r="H167" s="28">
        <v>31</v>
      </c>
      <c r="I167" s="28">
        <v>31</v>
      </c>
      <c r="J167" s="28">
        <v>30</v>
      </c>
      <c r="K167" s="28">
        <v>31</v>
      </c>
      <c r="L167" s="28">
        <v>30</v>
      </c>
      <c r="M167" s="28">
        <v>31</v>
      </c>
      <c r="O167" s="28"/>
      <c r="P167" s="31"/>
      <c r="Q167" s="31"/>
      <c r="R167" s="28"/>
      <c r="S167" s="28"/>
      <c r="T167" s="28"/>
      <c r="U167" s="28"/>
      <c r="V167" s="28"/>
      <c r="W167" s="28"/>
      <c r="X167" s="31"/>
    </row>
    <row r="168" spans="1:36" x14ac:dyDescent="0.25">
      <c r="A168" t="s">
        <v>54</v>
      </c>
      <c r="B168" s="67">
        <f>B167*B166</f>
        <v>6.8206411932969113E-2</v>
      </c>
      <c r="C168" s="67">
        <f t="shared" ref="C168:M168" si="78">C167*C166</f>
        <v>6.5325445414813707E-2</v>
      </c>
      <c r="D168" s="67">
        <f t="shared" si="78"/>
        <v>7.4650594837715786E-2</v>
      </c>
      <c r="E168" s="67">
        <f t="shared" si="78"/>
        <v>7.8156212226207014E-2</v>
      </c>
      <c r="F168" s="67">
        <f t="shared" si="78"/>
        <v>8.7042933092991909E-2</v>
      </c>
      <c r="G168" s="67">
        <f t="shared" si="78"/>
        <v>9.3698058211694815E-2</v>
      </c>
      <c r="H168" s="67">
        <f t="shared" si="78"/>
        <v>0.10420936944186637</v>
      </c>
      <c r="I168" s="67">
        <f t="shared" si="78"/>
        <v>0.10245155289017326</v>
      </c>
      <c r="J168" s="67">
        <f t="shared" si="78"/>
        <v>9.3381535348726966E-2</v>
      </c>
      <c r="K168" s="67">
        <f t="shared" si="78"/>
        <v>9.3267879447910221E-2</v>
      </c>
      <c r="L168" s="67">
        <f t="shared" si="78"/>
        <v>7.2212309665502808E-2</v>
      </c>
      <c r="M168" s="67">
        <f t="shared" si="78"/>
        <v>6.7457608193036131E-2</v>
      </c>
      <c r="N168" s="67">
        <f>SUM(B168:M168)</f>
        <v>1.0000599107036081</v>
      </c>
      <c r="O168" s="28"/>
      <c r="P168" s="31"/>
      <c r="Q168" s="31"/>
      <c r="R168" s="31"/>
      <c r="S168" s="28"/>
      <c r="T168" s="28"/>
      <c r="U168" s="28"/>
      <c r="V168" s="28"/>
      <c r="W168" s="28"/>
      <c r="X168" s="31"/>
    </row>
    <row r="169" spans="1:36" x14ac:dyDescent="0.25">
      <c r="O169" s="28"/>
      <c r="R169" s="28"/>
      <c r="S169" s="28"/>
      <c r="T169" s="28"/>
      <c r="U169" s="28"/>
      <c r="V169" s="28"/>
      <c r="W169" s="28"/>
      <c r="X169" s="28"/>
    </row>
    <row r="170" spans="1:36" x14ac:dyDescent="0.25">
      <c r="O170" s="28"/>
      <c r="R170" s="28"/>
      <c r="S170" s="28"/>
      <c r="T170" s="28"/>
      <c r="U170" s="28"/>
      <c r="V170" s="28"/>
      <c r="W170" s="28"/>
      <c r="X170" s="28"/>
    </row>
    <row r="171" spans="1:36" x14ac:dyDescent="0.25">
      <c r="A171" s="1" t="s">
        <v>187</v>
      </c>
      <c r="O171" s="28"/>
      <c r="R171" s="28"/>
      <c r="S171" s="28"/>
      <c r="T171" s="28"/>
      <c r="U171" s="28"/>
      <c r="V171" s="28"/>
      <c r="W171" s="28"/>
      <c r="X171" s="28"/>
    </row>
    <row r="172" spans="1:36" x14ac:dyDescent="0.25">
      <c r="A172" s="28" t="s">
        <v>182</v>
      </c>
      <c r="B172" s="161" t="s">
        <v>111</v>
      </c>
      <c r="C172" s="28"/>
      <c r="D172" s="28"/>
      <c r="E172" s="28"/>
      <c r="F172" s="28"/>
      <c r="G172" s="28"/>
      <c r="H172" s="28"/>
      <c r="I172" s="28"/>
      <c r="J172" s="28"/>
      <c r="K172" s="28"/>
      <c r="L172" s="28"/>
      <c r="M172" s="28"/>
      <c r="N172" s="28"/>
      <c r="O172" s="28"/>
      <c r="R172" s="28"/>
      <c r="S172" s="28"/>
      <c r="T172" s="28"/>
      <c r="U172" s="28"/>
      <c r="V172" s="28"/>
      <c r="W172" s="28"/>
      <c r="X172" s="28"/>
    </row>
    <row r="173" spans="1:36" x14ac:dyDescent="0.25">
      <c r="A173" s="28"/>
      <c r="B173" s="29">
        <v>1</v>
      </c>
      <c r="C173" s="29">
        <f>B173+1</f>
        <v>2</v>
      </c>
      <c r="D173" s="29">
        <f t="shared" ref="D173" si="79">C173+1</f>
        <v>3</v>
      </c>
      <c r="E173" s="29">
        <f t="shared" ref="E173" si="80">D173+1</f>
        <v>4</v>
      </c>
      <c r="F173" s="29">
        <f t="shared" ref="F173" si="81">E173+1</f>
        <v>5</v>
      </c>
      <c r="G173" s="29">
        <f t="shared" ref="G173" si="82">F173+1</f>
        <v>6</v>
      </c>
      <c r="H173" s="29">
        <f t="shared" ref="H173" si="83">G173+1</f>
        <v>7</v>
      </c>
      <c r="I173" s="29">
        <f t="shared" ref="I173" si="84">H173+1</f>
        <v>8</v>
      </c>
      <c r="J173" s="29">
        <f t="shared" ref="J173" si="85">I173+1</f>
        <v>9</v>
      </c>
      <c r="K173" s="29">
        <f t="shared" ref="K173" si="86">J173+1</f>
        <v>10</v>
      </c>
      <c r="L173" s="29">
        <f t="shared" ref="L173" si="87">K173+1</f>
        <v>11</v>
      </c>
      <c r="M173" s="29">
        <f t="shared" ref="M173" si="88">L173+1</f>
        <v>12</v>
      </c>
      <c r="N173" s="28"/>
      <c r="O173" s="28"/>
      <c r="R173" s="28"/>
      <c r="S173" s="28"/>
      <c r="T173" s="28"/>
      <c r="U173" s="28"/>
      <c r="V173" s="28"/>
      <c r="W173" s="28"/>
      <c r="X173" s="28"/>
      <c r="Y173" s="27"/>
      <c r="Z173" s="27"/>
      <c r="AA173" s="27"/>
      <c r="AB173" s="27"/>
      <c r="AC173" s="27"/>
      <c r="AD173" s="27"/>
      <c r="AE173" s="27"/>
      <c r="AF173" s="27"/>
      <c r="AG173" s="27"/>
      <c r="AH173" s="27"/>
      <c r="AI173" s="27"/>
      <c r="AJ173" s="27"/>
    </row>
    <row r="174" spans="1:36" x14ac:dyDescent="0.25">
      <c r="A174" s="28"/>
      <c r="B174" s="29" t="s">
        <v>39</v>
      </c>
      <c r="C174" s="29" t="s">
        <v>40</v>
      </c>
      <c r="D174" s="29" t="s">
        <v>41</v>
      </c>
      <c r="E174" s="29" t="s">
        <v>42</v>
      </c>
      <c r="F174" s="29" t="s">
        <v>43</v>
      </c>
      <c r="G174" s="29" t="s">
        <v>44</v>
      </c>
      <c r="H174" s="29" t="s">
        <v>45</v>
      </c>
      <c r="I174" s="29" t="s">
        <v>46</v>
      </c>
      <c r="J174" s="29" t="s">
        <v>47</v>
      </c>
      <c r="K174" s="29" t="s">
        <v>48</v>
      </c>
      <c r="L174" s="29" t="s">
        <v>49</v>
      </c>
      <c r="M174" s="29" t="s">
        <v>50</v>
      </c>
      <c r="N174" s="28"/>
      <c r="O174" s="28"/>
      <c r="P174" s="29"/>
      <c r="Q174" s="29"/>
      <c r="R174" s="28"/>
      <c r="S174" s="28"/>
      <c r="T174" s="28"/>
      <c r="U174" s="28"/>
      <c r="V174" s="28"/>
      <c r="W174" s="28"/>
      <c r="X174" s="29"/>
      <c r="Y174" s="27"/>
      <c r="Z174" s="27"/>
      <c r="AA174" s="27"/>
      <c r="AB174" s="27"/>
      <c r="AC174" s="27"/>
      <c r="AD174" s="27"/>
      <c r="AE174" s="27"/>
      <c r="AF174" s="27"/>
      <c r="AG174" s="27"/>
      <c r="AH174" s="27"/>
      <c r="AI174" s="27"/>
      <c r="AJ174" s="27"/>
    </row>
    <row r="175" spans="1:36" x14ac:dyDescent="0.25">
      <c r="A175" s="28">
        <v>1</v>
      </c>
      <c r="B175" s="127">
        <v>1.8337759090909092E-4</v>
      </c>
      <c r="C175" s="127">
        <v>1.3591768421052631E-4</v>
      </c>
      <c r="D175" s="127">
        <v>1.1408111904761905E-4</v>
      </c>
      <c r="E175" s="127">
        <v>9.6112654545454544E-5</v>
      </c>
      <c r="F175" s="127"/>
      <c r="G175" s="127"/>
      <c r="H175" s="127"/>
      <c r="I175" s="127"/>
      <c r="J175" s="127"/>
      <c r="K175" s="127">
        <v>5.4505849999999992E-5</v>
      </c>
      <c r="L175" s="127">
        <v>1.2297872105263157E-4</v>
      </c>
      <c r="M175" s="127">
        <v>1.8683871428571431E-4</v>
      </c>
      <c r="N175" s="28"/>
      <c r="O175" s="30"/>
      <c r="P175" s="30"/>
      <c r="Q175" s="32"/>
      <c r="R175" s="30"/>
      <c r="S175" s="28"/>
      <c r="T175" s="30"/>
      <c r="U175" s="28"/>
      <c r="V175" s="28"/>
      <c r="W175" s="30"/>
      <c r="X175" s="30"/>
      <c r="Y175" s="27"/>
      <c r="Z175" s="27"/>
      <c r="AA175" s="27"/>
      <c r="AB175" s="27"/>
      <c r="AC175" s="27"/>
      <c r="AD175" s="27"/>
      <c r="AE175" s="27"/>
      <c r="AF175" s="27"/>
      <c r="AG175" s="27"/>
      <c r="AH175" s="27"/>
      <c r="AI175" s="27"/>
      <c r="AJ175" s="27"/>
    </row>
    <row r="176" spans="1:36" x14ac:dyDescent="0.25">
      <c r="A176" s="28">
        <f>A175+1</f>
        <v>2</v>
      </c>
      <c r="B176" s="127">
        <v>1.9378531818181819E-4</v>
      </c>
      <c r="C176" s="127">
        <v>1.4704057894736845E-4</v>
      </c>
      <c r="D176" s="127">
        <v>1.2707623809523808E-4</v>
      </c>
      <c r="E176" s="127">
        <v>1.0965521363636367E-4</v>
      </c>
      <c r="F176" s="127"/>
      <c r="G176" s="127"/>
      <c r="H176" s="127"/>
      <c r="I176" s="127"/>
      <c r="J176" s="127"/>
      <c r="K176" s="127">
        <v>6.3948722727272741E-5</v>
      </c>
      <c r="L176" s="127">
        <v>1.3772331578947367E-4</v>
      </c>
      <c r="M176" s="127">
        <v>1.9734323809523813E-4</v>
      </c>
      <c r="N176" s="28"/>
      <c r="O176" s="30"/>
      <c r="P176" s="32"/>
      <c r="Q176" s="32"/>
      <c r="R176" s="30"/>
      <c r="S176" s="28"/>
      <c r="T176" s="30"/>
      <c r="U176" s="28"/>
      <c r="V176" s="28"/>
      <c r="W176" s="30"/>
      <c r="X176" s="32"/>
      <c r="Y176" s="27"/>
      <c r="Z176" s="27"/>
      <c r="AA176" s="27"/>
      <c r="AB176" s="27"/>
      <c r="AC176" s="27"/>
      <c r="AD176" s="27"/>
      <c r="AE176" s="27"/>
      <c r="AF176" s="27"/>
      <c r="AG176" s="27"/>
      <c r="AH176" s="27"/>
      <c r="AI176" s="27"/>
      <c r="AJ176" s="27"/>
    </row>
    <row r="177" spans="1:36" x14ac:dyDescent="0.25">
      <c r="A177" s="28">
        <f t="shared" ref="A177:A197" si="89">A176+1</f>
        <v>3</v>
      </c>
      <c r="B177" s="127">
        <v>2.0151786363636358E-4</v>
      </c>
      <c r="C177" s="127">
        <v>1.5599110526315788E-4</v>
      </c>
      <c r="D177" s="127">
        <v>1.380997142857143E-4</v>
      </c>
      <c r="E177" s="127">
        <v>1.2136990454545455E-4</v>
      </c>
      <c r="F177" s="127"/>
      <c r="G177" s="127"/>
      <c r="H177" s="127"/>
      <c r="I177" s="127"/>
      <c r="J177" s="127"/>
      <c r="K177" s="127">
        <v>7.2755354545454536E-5</v>
      </c>
      <c r="L177" s="127">
        <v>1.5016378947368419E-4</v>
      </c>
      <c r="M177" s="127">
        <v>2.0518209523809526E-4</v>
      </c>
      <c r="N177" s="28"/>
      <c r="O177" s="30"/>
      <c r="P177" s="32"/>
      <c r="Q177" s="32"/>
      <c r="R177" s="30"/>
      <c r="S177" s="28"/>
      <c r="T177" s="30"/>
      <c r="U177" s="28"/>
      <c r="V177" s="28"/>
      <c r="W177" s="30"/>
      <c r="X177" s="32"/>
      <c r="Y177" s="27"/>
      <c r="Z177" s="27"/>
      <c r="AA177" s="27"/>
      <c r="AB177" s="27"/>
      <c r="AC177" s="27"/>
      <c r="AD177" s="27"/>
      <c r="AE177" s="27"/>
      <c r="AF177" s="27"/>
      <c r="AG177" s="27"/>
      <c r="AH177" s="27"/>
      <c r="AI177" s="27"/>
      <c r="AJ177" s="27"/>
    </row>
    <row r="178" spans="1:36" x14ac:dyDescent="0.25">
      <c r="A178" s="28">
        <f t="shared" si="89"/>
        <v>4</v>
      </c>
      <c r="B178" s="127">
        <v>2.0687681818181821E-4</v>
      </c>
      <c r="C178" s="127">
        <v>1.6251999999999996E-4</v>
      </c>
      <c r="D178" s="127">
        <v>1.4652019047619046E-4</v>
      </c>
      <c r="E178" s="127">
        <v>1.3034028636363639E-4</v>
      </c>
      <c r="F178" s="127"/>
      <c r="G178" s="127"/>
      <c r="H178" s="127"/>
      <c r="I178" s="127"/>
      <c r="J178" s="127"/>
      <c r="K178" s="127">
        <v>7.9802695454545453E-5</v>
      </c>
      <c r="L178" s="127">
        <v>1.5959557894736843E-4</v>
      </c>
      <c r="M178" s="127">
        <v>2.1057928571428574E-4</v>
      </c>
      <c r="N178" s="28"/>
      <c r="O178" s="30"/>
      <c r="P178" s="32"/>
      <c r="Q178" s="32"/>
      <c r="R178" s="30"/>
      <c r="S178" s="28"/>
      <c r="T178" s="30"/>
      <c r="U178" s="28"/>
      <c r="V178" s="28"/>
      <c r="W178" s="30"/>
      <c r="X178" s="32"/>
      <c r="Y178" s="27"/>
      <c r="Z178" s="27"/>
      <c r="AA178" s="27"/>
      <c r="AB178" s="27"/>
      <c r="AC178" s="27"/>
      <c r="AD178" s="27"/>
      <c r="AE178" s="27"/>
      <c r="AF178" s="27"/>
      <c r="AG178" s="27"/>
      <c r="AH178" s="27"/>
      <c r="AI178" s="27"/>
      <c r="AJ178" s="27"/>
    </row>
    <row r="179" spans="1:36" x14ac:dyDescent="0.25">
      <c r="A179" s="28">
        <f t="shared" si="89"/>
        <v>5</v>
      </c>
      <c r="B179" s="127">
        <v>2.0957759090909085E-4</v>
      </c>
      <c r="C179" s="127">
        <v>1.6596384210526316E-4</v>
      </c>
      <c r="D179" s="127">
        <v>1.5127442857142858E-4</v>
      </c>
      <c r="E179" s="127">
        <v>1.3538518181818181E-4</v>
      </c>
      <c r="F179" s="127"/>
      <c r="G179" s="127"/>
      <c r="H179" s="127"/>
      <c r="I179" s="127"/>
      <c r="J179" s="127"/>
      <c r="K179" s="127">
        <v>8.3959168181818177E-5</v>
      </c>
      <c r="L179" s="127">
        <v>1.6491699999999999E-4</v>
      </c>
      <c r="M179" s="127">
        <v>2.1319419047619048E-4</v>
      </c>
      <c r="N179" s="28"/>
      <c r="O179" s="30"/>
      <c r="P179" s="32"/>
      <c r="Q179" s="32"/>
      <c r="R179" s="30"/>
      <c r="S179" s="28"/>
      <c r="T179" s="30"/>
      <c r="U179" s="28"/>
      <c r="V179" s="28"/>
      <c r="W179" s="30"/>
      <c r="X179" s="32"/>
      <c r="Y179" s="27"/>
      <c r="Z179" s="27"/>
      <c r="AA179" s="27"/>
      <c r="AB179" s="27"/>
      <c r="AC179" s="27"/>
      <c r="AD179" s="27"/>
      <c r="AE179" s="27"/>
      <c r="AF179" s="27"/>
      <c r="AG179" s="27"/>
      <c r="AH179" s="27"/>
      <c r="AI179" s="27"/>
      <c r="AJ179" s="27"/>
    </row>
    <row r="180" spans="1:36" x14ac:dyDescent="0.25">
      <c r="A180" s="28">
        <f t="shared" si="89"/>
        <v>6</v>
      </c>
      <c r="B180" s="127">
        <v>2.0846118181818183E-4</v>
      </c>
      <c r="C180" s="127">
        <v>1.6507031578947366E-4</v>
      </c>
      <c r="D180" s="127">
        <v>1.5077671428571427E-4</v>
      </c>
      <c r="E180" s="127">
        <v>1.3491881818181818E-4</v>
      </c>
      <c r="F180" s="127"/>
      <c r="G180" s="127"/>
      <c r="H180" s="127"/>
      <c r="I180" s="127"/>
      <c r="J180" s="127"/>
      <c r="K180" s="127">
        <v>8.3964572727272723E-5</v>
      </c>
      <c r="L180" s="127">
        <v>1.6446673684210526E-4</v>
      </c>
      <c r="M180" s="127">
        <v>2.1187123809523806E-4</v>
      </c>
      <c r="N180" s="28"/>
      <c r="O180" s="30"/>
      <c r="P180" s="32"/>
      <c r="Q180" s="32"/>
      <c r="R180" s="30"/>
      <c r="S180" s="28"/>
      <c r="T180" s="30"/>
      <c r="U180" s="28"/>
      <c r="V180" s="28"/>
      <c r="W180" s="30"/>
      <c r="X180" s="32"/>
      <c r="Y180" s="27"/>
      <c r="Z180" s="27"/>
      <c r="AA180" s="27"/>
      <c r="AB180" s="27"/>
      <c r="AC180" s="27"/>
      <c r="AD180" s="27"/>
      <c r="AE180" s="27"/>
      <c r="AF180" s="27"/>
      <c r="AG180" s="27"/>
      <c r="AH180" s="27"/>
      <c r="AI180" s="27"/>
      <c r="AJ180" s="27"/>
    </row>
    <row r="181" spans="1:36" x14ac:dyDescent="0.25">
      <c r="A181" s="28">
        <f t="shared" si="89"/>
        <v>7</v>
      </c>
      <c r="B181" s="127">
        <v>2.0172590909090906E-4</v>
      </c>
      <c r="C181" s="127">
        <v>1.5835394736842106E-4</v>
      </c>
      <c r="D181" s="127">
        <v>1.4344100000000001E-4</v>
      </c>
      <c r="E181" s="127">
        <v>1.2745333181818182E-4</v>
      </c>
      <c r="F181" s="127"/>
      <c r="G181" s="127"/>
      <c r="H181" s="127"/>
      <c r="I181" s="127"/>
      <c r="J181" s="127"/>
      <c r="K181" s="127">
        <v>7.8827699999999991E-5</v>
      </c>
      <c r="L181" s="127">
        <v>1.5651747368421054E-4</v>
      </c>
      <c r="M181" s="127">
        <v>2.0490909523809524E-4</v>
      </c>
      <c r="N181" s="28"/>
      <c r="O181" s="30"/>
      <c r="P181" s="32"/>
      <c r="Q181" s="32"/>
      <c r="R181" s="30"/>
      <c r="S181" s="28"/>
      <c r="T181" s="30"/>
      <c r="U181" s="28"/>
      <c r="V181" s="28"/>
      <c r="W181" s="30"/>
      <c r="X181" s="32"/>
      <c r="Y181" s="27"/>
      <c r="Z181" s="27"/>
      <c r="AA181" s="27"/>
      <c r="AB181" s="27"/>
      <c r="AC181" s="27"/>
      <c r="AD181" s="27"/>
      <c r="AE181" s="27"/>
      <c r="AF181" s="27"/>
      <c r="AG181" s="27"/>
      <c r="AH181" s="27"/>
      <c r="AI181" s="27"/>
      <c r="AJ181" s="27"/>
    </row>
    <row r="182" spans="1:36" x14ac:dyDescent="0.25">
      <c r="A182" s="28">
        <f t="shared" si="89"/>
        <v>8</v>
      </c>
      <c r="B182" s="127">
        <v>1.8780327272727274E-4</v>
      </c>
      <c r="C182" s="127">
        <v>1.4497663157894737E-4</v>
      </c>
      <c r="D182" s="127">
        <v>1.2872752380952381E-4</v>
      </c>
      <c r="E182" s="127">
        <v>1.1267535909090907E-4</v>
      </c>
      <c r="F182" s="127"/>
      <c r="G182" s="127"/>
      <c r="H182" s="127"/>
      <c r="I182" s="127"/>
      <c r="J182" s="127"/>
      <c r="K182" s="127">
        <v>6.8661840909090894E-5</v>
      </c>
      <c r="L182" s="127">
        <v>1.4041557894736839E-4</v>
      </c>
      <c r="M182" s="127">
        <v>1.9090842857142853E-4</v>
      </c>
      <c r="N182" s="28"/>
      <c r="O182" s="30"/>
      <c r="P182" s="32"/>
      <c r="Q182" s="32"/>
      <c r="R182" s="30"/>
      <c r="S182" s="28"/>
      <c r="T182" s="30"/>
      <c r="U182" s="28"/>
      <c r="V182" s="28"/>
      <c r="W182" s="30"/>
      <c r="X182" s="32"/>
      <c r="Y182" s="27"/>
      <c r="Z182" s="27"/>
      <c r="AA182" s="27"/>
      <c r="AB182" s="27"/>
      <c r="AC182" s="27"/>
      <c r="AD182" s="27"/>
      <c r="AE182" s="27"/>
      <c r="AF182" s="27"/>
      <c r="AG182" s="27"/>
      <c r="AH182" s="27"/>
      <c r="AI182" s="27"/>
      <c r="AJ182" s="27"/>
    </row>
    <row r="183" spans="1:36" x14ac:dyDescent="0.25">
      <c r="A183" s="28">
        <f t="shared" si="89"/>
        <v>9</v>
      </c>
      <c r="B183" s="127">
        <v>1.6656427272727274E-4</v>
      </c>
      <c r="C183" s="127">
        <v>1.2568184210526312E-4</v>
      </c>
      <c r="D183" s="127">
        <v>1.0809302380952381E-4</v>
      </c>
      <c r="E183" s="127">
        <v>9.242285454545453E-5</v>
      </c>
      <c r="F183" s="127"/>
      <c r="G183" s="127"/>
      <c r="H183" s="127"/>
      <c r="I183" s="127"/>
      <c r="J183" s="127"/>
      <c r="K183" s="127">
        <v>5.540631363636363E-5</v>
      </c>
      <c r="L183" s="127">
        <v>1.1769524210526314E-4</v>
      </c>
      <c r="M183" s="127">
        <v>1.6983619047619049E-4</v>
      </c>
      <c r="N183" s="28"/>
      <c r="O183" s="30"/>
      <c r="P183" s="32"/>
      <c r="Q183" s="32"/>
      <c r="R183" s="30"/>
      <c r="S183" s="28"/>
      <c r="T183" s="30"/>
      <c r="U183" s="28"/>
      <c r="V183" s="28"/>
      <c r="W183" s="30"/>
      <c r="X183" s="32"/>
      <c r="Y183" s="27"/>
      <c r="Z183" s="27"/>
      <c r="AA183" s="27"/>
      <c r="AB183" s="27"/>
      <c r="AC183" s="27"/>
      <c r="AD183" s="27"/>
      <c r="AE183" s="27"/>
      <c r="AF183" s="27"/>
      <c r="AG183" s="27"/>
      <c r="AH183" s="27"/>
      <c r="AI183" s="27"/>
      <c r="AJ183" s="27"/>
    </row>
    <row r="184" spans="1:36" x14ac:dyDescent="0.25">
      <c r="A184" s="28">
        <f t="shared" si="89"/>
        <v>10</v>
      </c>
      <c r="B184" s="127">
        <v>1.4002868181818182E-4</v>
      </c>
      <c r="C184" s="127">
        <v>1.030525157894737E-4</v>
      </c>
      <c r="D184" s="127">
        <v>8.4984171428571423E-5</v>
      </c>
      <c r="E184" s="127">
        <v>7.0646690909090899E-5</v>
      </c>
      <c r="F184" s="127"/>
      <c r="G184" s="127"/>
      <c r="H184" s="127"/>
      <c r="I184" s="127"/>
      <c r="J184" s="127"/>
      <c r="K184" s="127">
        <v>4.2708890909090904E-5</v>
      </c>
      <c r="L184" s="127">
        <v>9.2167589473684207E-5</v>
      </c>
      <c r="M184" s="127">
        <v>1.4360333333333333E-4</v>
      </c>
      <c r="N184" s="28"/>
      <c r="O184" s="30"/>
      <c r="P184" s="32"/>
      <c r="Q184" s="32"/>
      <c r="R184" s="30"/>
      <c r="S184" s="28"/>
      <c r="T184" s="30"/>
      <c r="U184" s="28"/>
      <c r="V184" s="28"/>
      <c r="W184" s="30"/>
      <c r="X184" s="32"/>
      <c r="Y184" s="27"/>
      <c r="Z184" s="27"/>
      <c r="AA184" s="27"/>
      <c r="AB184" s="27"/>
      <c r="AC184" s="27"/>
      <c r="AD184" s="27"/>
      <c r="AE184" s="27"/>
      <c r="AF184" s="27"/>
      <c r="AG184" s="27"/>
      <c r="AH184" s="27"/>
      <c r="AI184" s="27"/>
      <c r="AJ184" s="27"/>
    </row>
    <row r="185" spans="1:36" x14ac:dyDescent="0.25">
      <c r="A185" s="28">
        <f t="shared" si="89"/>
        <v>11</v>
      </c>
      <c r="B185" s="127">
        <v>1.1189782727272727E-4</v>
      </c>
      <c r="C185" s="127">
        <v>8.0733336842105249E-5</v>
      </c>
      <c r="D185" s="127">
        <v>6.3633966666666654E-5</v>
      </c>
      <c r="E185" s="127">
        <v>5.2068245454545439E-5</v>
      </c>
      <c r="F185" s="127"/>
      <c r="G185" s="127"/>
      <c r="H185" s="127"/>
      <c r="I185" s="127"/>
      <c r="J185" s="127"/>
      <c r="K185" s="127">
        <v>3.4751168181818183E-5</v>
      </c>
      <c r="L185" s="127">
        <v>6.8596073684210526E-5</v>
      </c>
      <c r="M185" s="127">
        <v>1.1565803809523809E-4</v>
      </c>
      <c r="N185" s="28"/>
      <c r="O185" s="30"/>
      <c r="P185" s="32"/>
      <c r="Q185" s="32"/>
      <c r="R185" s="30"/>
      <c r="S185" s="28"/>
      <c r="T185" s="30"/>
      <c r="U185" s="28"/>
      <c r="V185" s="28"/>
      <c r="W185" s="30"/>
      <c r="X185" s="32"/>
      <c r="Y185" s="27"/>
      <c r="Z185" s="27"/>
      <c r="AA185" s="27"/>
      <c r="AB185" s="27"/>
      <c r="AC185" s="27"/>
      <c r="AD185" s="27"/>
      <c r="AE185" s="27"/>
      <c r="AF185" s="27"/>
      <c r="AG185" s="27"/>
      <c r="AH185" s="27"/>
      <c r="AI185" s="27"/>
      <c r="AJ185" s="27"/>
    </row>
    <row r="186" spans="1:36" x14ac:dyDescent="0.25">
      <c r="A186" s="28">
        <f t="shared" si="89"/>
        <v>12</v>
      </c>
      <c r="B186" s="127">
        <v>8.6151850000000001E-5</v>
      </c>
      <c r="C186" s="127">
        <v>6.2059168421052614E-5</v>
      </c>
      <c r="D186" s="127">
        <v>4.7375547619047622E-5</v>
      </c>
      <c r="E186" s="127">
        <v>4.0298077272727272E-5</v>
      </c>
      <c r="F186" s="127"/>
      <c r="G186" s="127"/>
      <c r="H186" s="127"/>
      <c r="I186" s="127"/>
      <c r="J186" s="127"/>
      <c r="K186" s="127">
        <v>3.458928636363636E-5</v>
      </c>
      <c r="L186" s="127">
        <v>5.0746463157894732E-5</v>
      </c>
      <c r="M186" s="127">
        <v>8.979727142857144E-5</v>
      </c>
      <c r="N186" s="28"/>
      <c r="O186" s="30"/>
      <c r="P186" s="32"/>
      <c r="Q186" s="32"/>
      <c r="R186" s="30"/>
      <c r="S186" s="28"/>
      <c r="T186" s="30"/>
      <c r="U186" s="28"/>
      <c r="V186" s="28"/>
      <c r="W186" s="30"/>
      <c r="X186" s="32"/>
      <c r="Y186" s="27"/>
      <c r="Z186" s="27"/>
      <c r="AA186" s="27"/>
      <c r="AB186" s="27"/>
      <c r="AC186" s="27"/>
      <c r="AD186" s="27"/>
      <c r="AE186" s="27"/>
      <c r="AF186" s="27"/>
      <c r="AG186" s="27"/>
      <c r="AH186" s="27"/>
      <c r="AI186" s="27"/>
      <c r="AJ186" s="27"/>
    </row>
    <row r="187" spans="1:36" x14ac:dyDescent="0.25">
      <c r="A187" s="28">
        <f t="shared" si="89"/>
        <v>13</v>
      </c>
      <c r="B187" s="127">
        <v>6.5720240909090922E-5</v>
      </c>
      <c r="C187" s="127">
        <v>4.8967647368421043E-5</v>
      </c>
      <c r="D187" s="127">
        <v>3.7557147619047614E-5</v>
      </c>
      <c r="E187" s="127">
        <v>3.6553468181818184E-5</v>
      </c>
      <c r="F187" s="127"/>
      <c r="G187" s="127"/>
      <c r="H187" s="127"/>
      <c r="I187" s="127"/>
      <c r="J187" s="127"/>
      <c r="K187" s="127">
        <v>4.2871931818181836E-5</v>
      </c>
      <c r="L187" s="127">
        <v>4.0094705263157891E-5</v>
      </c>
      <c r="M187" s="127">
        <v>6.8979795238095242E-5</v>
      </c>
      <c r="N187" s="28"/>
      <c r="O187" s="30"/>
      <c r="P187" s="32"/>
      <c r="Q187" s="32"/>
      <c r="R187" s="30"/>
      <c r="S187" s="28"/>
      <c r="T187" s="30"/>
      <c r="U187" s="28"/>
      <c r="V187" s="28"/>
      <c r="W187" s="30"/>
      <c r="X187" s="32"/>
      <c r="Y187" s="27"/>
      <c r="Z187" s="27"/>
      <c r="AA187" s="27"/>
      <c r="AB187" s="27"/>
      <c r="AC187" s="27"/>
      <c r="AD187" s="27"/>
      <c r="AE187" s="27"/>
      <c r="AF187" s="27"/>
      <c r="AG187" s="27"/>
      <c r="AH187" s="27"/>
      <c r="AI187" s="27"/>
      <c r="AJ187" s="27"/>
    </row>
    <row r="188" spans="1:36" x14ac:dyDescent="0.25">
      <c r="A188" s="28">
        <f t="shared" si="89"/>
        <v>14</v>
      </c>
      <c r="B188" s="127">
        <v>5.2013036363636364E-5</v>
      </c>
      <c r="C188" s="127">
        <v>4.1744236842105266E-5</v>
      </c>
      <c r="D188" s="127">
        <v>3.3554471428571437E-5</v>
      </c>
      <c r="E188" s="127">
        <v>3.951532727272728E-5</v>
      </c>
      <c r="F188" s="127"/>
      <c r="G188" s="127"/>
      <c r="H188" s="127"/>
      <c r="I188" s="127"/>
      <c r="J188" s="127"/>
      <c r="K188" s="127">
        <v>5.7422936363636368E-5</v>
      </c>
      <c r="L188" s="127">
        <v>3.5837973684210532E-5</v>
      </c>
      <c r="M188" s="127">
        <v>5.4799771428571421E-5</v>
      </c>
      <c r="N188" s="28"/>
      <c r="O188" s="30"/>
      <c r="P188" s="32"/>
      <c r="Q188" s="32"/>
      <c r="R188" s="30"/>
      <c r="S188" s="28"/>
      <c r="T188" s="30"/>
      <c r="U188" s="28"/>
      <c r="V188" s="28"/>
      <c r="W188" s="30"/>
      <c r="X188" s="32"/>
      <c r="Y188" s="27"/>
      <c r="Z188" s="27"/>
      <c r="AA188" s="27"/>
      <c r="AB188" s="27"/>
      <c r="AC188" s="27"/>
      <c r="AD188" s="27"/>
      <c r="AE188" s="27"/>
      <c r="AF188" s="27"/>
      <c r="AG188" s="27"/>
      <c r="AH188" s="27"/>
      <c r="AI188" s="27"/>
      <c r="AJ188" s="27"/>
    </row>
    <row r="189" spans="1:36" x14ac:dyDescent="0.25">
      <c r="A189" s="28">
        <f>A188+1</f>
        <v>15</v>
      </c>
      <c r="B189" s="127">
        <v>4.5255477272727273E-5</v>
      </c>
      <c r="C189" s="127">
        <v>3.9496673684210532E-5</v>
      </c>
      <c r="D189" s="127">
        <v>3.3574766666666669E-5</v>
      </c>
      <c r="E189" s="127">
        <v>4.6092031818181823E-5</v>
      </c>
      <c r="F189" s="127"/>
      <c r="G189" s="127"/>
      <c r="H189" s="127"/>
      <c r="I189" s="127"/>
      <c r="J189" s="127"/>
      <c r="K189" s="127">
        <v>7.3740722727272745E-5</v>
      </c>
      <c r="L189" s="127">
        <v>3.5862178947368421E-5</v>
      </c>
      <c r="M189" s="127">
        <v>4.7675266666666661E-5</v>
      </c>
      <c r="N189" s="28"/>
      <c r="O189" s="30"/>
      <c r="P189" s="32"/>
      <c r="Q189" s="32"/>
      <c r="R189" s="30"/>
      <c r="S189" s="28"/>
      <c r="T189" s="30"/>
      <c r="U189" s="28"/>
      <c r="V189" s="28"/>
      <c r="W189" s="30"/>
      <c r="X189" s="32"/>
      <c r="Y189" s="27"/>
      <c r="Z189" s="27"/>
      <c r="AA189" s="27"/>
      <c r="AB189" s="27"/>
      <c r="AC189" s="27"/>
      <c r="AD189" s="27"/>
      <c r="AE189" s="27"/>
      <c r="AF189" s="27"/>
      <c r="AG189" s="27"/>
      <c r="AH189" s="27"/>
      <c r="AI189" s="27"/>
      <c r="AJ189" s="27"/>
    </row>
    <row r="190" spans="1:36" x14ac:dyDescent="0.25">
      <c r="A190" s="28">
        <f t="shared" si="89"/>
        <v>16</v>
      </c>
      <c r="B190" s="127">
        <v>4.5069459090909079E-5</v>
      </c>
      <c r="C190" s="127">
        <v>4.0903894736842103E-5</v>
      </c>
      <c r="D190" s="127">
        <v>3.565314761904762E-5</v>
      </c>
      <c r="E190" s="127">
        <v>5.2643390909090915E-5</v>
      </c>
      <c r="F190" s="127"/>
      <c r="G190" s="127"/>
      <c r="H190" s="127"/>
      <c r="I190" s="127"/>
      <c r="J190" s="127"/>
      <c r="K190" s="127">
        <v>8.6354581818181815E-5</v>
      </c>
      <c r="L190" s="127">
        <v>3.7925147368421049E-5</v>
      </c>
      <c r="M190" s="127">
        <v>4.7336614285714291E-5</v>
      </c>
      <c r="N190" s="28"/>
      <c r="O190" s="30"/>
      <c r="P190" s="32"/>
      <c r="Q190" s="32"/>
      <c r="R190" s="30"/>
      <c r="S190" s="28"/>
      <c r="T190" s="30"/>
      <c r="U190" s="28"/>
      <c r="V190" s="28"/>
      <c r="W190" s="30"/>
      <c r="X190" s="32"/>
      <c r="Y190" s="27"/>
      <c r="Z190" s="27"/>
      <c r="AA190" s="27"/>
      <c r="AB190" s="27"/>
      <c r="AC190" s="27"/>
      <c r="AD190" s="27"/>
      <c r="AE190" s="27"/>
      <c r="AF190" s="27"/>
      <c r="AG190" s="27"/>
      <c r="AH190" s="27"/>
      <c r="AI190" s="27"/>
      <c r="AJ190" s="27"/>
    </row>
    <row r="191" spans="1:36" x14ac:dyDescent="0.25">
      <c r="A191" s="28">
        <f t="shared" si="89"/>
        <v>17</v>
      </c>
      <c r="B191" s="127">
        <v>5.0851872727272717E-5</v>
      </c>
      <c r="C191" s="127">
        <v>4.4850315789473685E-5</v>
      </c>
      <c r="D191" s="127">
        <v>3.8430161904761898E-5</v>
      </c>
      <c r="E191" s="127">
        <v>5.6338222727272723E-5</v>
      </c>
      <c r="F191" s="127"/>
      <c r="G191" s="127"/>
      <c r="H191" s="127"/>
      <c r="I191" s="127"/>
      <c r="J191" s="127"/>
      <c r="K191" s="127">
        <v>9.0829390909090871E-5</v>
      </c>
      <c r="L191" s="127">
        <v>4.0544673684210526E-5</v>
      </c>
      <c r="M191" s="127">
        <v>5.318965714285714E-5</v>
      </c>
      <c r="N191" s="28"/>
      <c r="O191" s="30"/>
      <c r="P191" s="32"/>
      <c r="Q191" s="32"/>
      <c r="R191" s="30"/>
      <c r="S191" s="28"/>
      <c r="T191" s="30"/>
      <c r="U191" s="28"/>
      <c r="V191" s="28"/>
      <c r="W191" s="30"/>
      <c r="X191" s="32"/>
      <c r="Y191" s="27"/>
      <c r="Z191" s="27"/>
      <c r="AA191" s="27"/>
      <c r="AB191" s="27"/>
      <c r="AC191" s="27"/>
      <c r="AD191" s="27"/>
      <c r="AE191" s="27"/>
      <c r="AF191" s="27"/>
      <c r="AG191" s="27"/>
      <c r="AH191" s="27"/>
      <c r="AI191" s="27"/>
      <c r="AJ191" s="27"/>
    </row>
    <row r="192" spans="1:36" x14ac:dyDescent="0.25">
      <c r="A192" s="28">
        <f t="shared" si="89"/>
        <v>18</v>
      </c>
      <c r="B192" s="127">
        <v>6.1847077272727285E-5</v>
      </c>
      <c r="C192" s="127">
        <v>5.0753257894736836E-5</v>
      </c>
      <c r="D192" s="127">
        <v>4.1530961904761908E-5</v>
      </c>
      <c r="E192" s="127">
        <v>5.6256727272727282E-5</v>
      </c>
      <c r="F192" s="127"/>
      <c r="G192" s="127"/>
      <c r="H192" s="127"/>
      <c r="I192" s="127"/>
      <c r="J192" s="127"/>
      <c r="K192" s="127">
        <v>8.5697795454545443E-5</v>
      </c>
      <c r="L192" s="127">
        <v>4.3395E-5</v>
      </c>
      <c r="M192" s="127">
        <v>6.4415419047619032E-5</v>
      </c>
      <c r="N192" s="28"/>
      <c r="O192" s="30"/>
      <c r="P192" s="32"/>
      <c r="Q192" s="32"/>
      <c r="R192" s="30"/>
      <c r="S192" s="28"/>
      <c r="T192" s="30"/>
      <c r="U192" s="28"/>
      <c r="V192" s="28"/>
      <c r="W192" s="30"/>
      <c r="X192" s="32"/>
      <c r="Y192" s="27"/>
      <c r="Z192" s="27"/>
      <c r="AA192" s="27"/>
      <c r="AB192" s="27"/>
      <c r="AC192" s="27"/>
      <c r="AD192" s="27"/>
      <c r="AE192" s="27"/>
      <c r="AF192" s="27"/>
      <c r="AG192" s="27"/>
      <c r="AH192" s="27"/>
      <c r="AI192" s="27"/>
      <c r="AJ192" s="27"/>
    </row>
    <row r="193" spans="1:36" x14ac:dyDescent="0.25">
      <c r="A193" s="28">
        <f t="shared" si="89"/>
        <v>19</v>
      </c>
      <c r="B193" s="127">
        <v>7.7062413636363634E-5</v>
      </c>
      <c r="C193" s="127">
        <v>5.8544578947368426E-5</v>
      </c>
      <c r="D193" s="127">
        <v>4.5493061904761908E-5</v>
      </c>
      <c r="E193" s="127">
        <v>5.370821363636364E-5</v>
      </c>
      <c r="F193" s="127"/>
      <c r="G193" s="127"/>
      <c r="H193" s="127"/>
      <c r="I193" s="127"/>
      <c r="J193" s="127"/>
      <c r="K193" s="127">
        <v>7.3205963636363631E-5</v>
      </c>
      <c r="L193" s="127">
        <v>4.7185273684210524E-5</v>
      </c>
      <c r="M193" s="127">
        <v>7.9930785714285723E-5</v>
      </c>
      <c r="N193" s="28"/>
      <c r="O193" s="30"/>
      <c r="P193" s="32"/>
      <c r="Q193" s="32"/>
      <c r="R193" s="30"/>
      <c r="S193" s="28"/>
      <c r="T193" s="30"/>
      <c r="U193" s="28"/>
      <c r="V193" s="28"/>
      <c r="W193" s="30"/>
      <c r="X193" s="32"/>
      <c r="Y193" s="27"/>
      <c r="Z193" s="27"/>
      <c r="AA193" s="27"/>
      <c r="AB193" s="27"/>
      <c r="AC193" s="27"/>
      <c r="AD193" s="27"/>
      <c r="AE193" s="27"/>
      <c r="AF193" s="27"/>
      <c r="AG193" s="27"/>
      <c r="AH193" s="27"/>
      <c r="AI193" s="27"/>
      <c r="AJ193" s="27"/>
    </row>
    <row r="194" spans="1:36" x14ac:dyDescent="0.25">
      <c r="A194" s="28">
        <f t="shared" si="89"/>
        <v>20</v>
      </c>
      <c r="B194" s="127">
        <v>9.5241509090909096E-5</v>
      </c>
      <c r="C194" s="127">
        <v>6.8393868421052646E-5</v>
      </c>
      <c r="D194" s="127">
        <v>5.1318909523809531E-5</v>
      </c>
      <c r="E194" s="127">
        <v>5.1494636363636352E-5</v>
      </c>
      <c r="F194" s="127"/>
      <c r="G194" s="127"/>
      <c r="H194" s="127"/>
      <c r="I194" s="127"/>
      <c r="J194" s="127"/>
      <c r="K194" s="127">
        <v>5.8237604545454541E-5</v>
      </c>
      <c r="L194" s="127">
        <v>5.31313947368421E-5</v>
      </c>
      <c r="M194" s="127">
        <v>9.839814761904763E-5</v>
      </c>
      <c r="N194" s="28"/>
      <c r="O194" s="30"/>
      <c r="P194" s="32"/>
      <c r="Q194" s="32"/>
      <c r="R194" s="30"/>
      <c r="S194" s="28"/>
      <c r="T194" s="30"/>
      <c r="U194" s="28"/>
      <c r="V194" s="28"/>
      <c r="W194" s="30"/>
      <c r="X194" s="32"/>
      <c r="Y194" s="27"/>
      <c r="Z194" s="27"/>
      <c r="AA194" s="27"/>
      <c r="AB194" s="27"/>
      <c r="AC194" s="27"/>
      <c r="AD194" s="27"/>
      <c r="AE194" s="27"/>
      <c r="AF194" s="27"/>
      <c r="AG194" s="27"/>
      <c r="AH194" s="27"/>
      <c r="AI194" s="27"/>
      <c r="AJ194" s="27"/>
    </row>
    <row r="195" spans="1:36" x14ac:dyDescent="0.25">
      <c r="A195" s="28">
        <f>A194+1</f>
        <v>21</v>
      </c>
      <c r="B195" s="127">
        <v>1.1497633181818181E-4</v>
      </c>
      <c r="C195" s="127">
        <v>8.0342805263157897E-5</v>
      </c>
      <c r="D195" s="127">
        <v>5.9864571428571427E-5</v>
      </c>
      <c r="E195" s="127">
        <v>5.2475272727272733E-5</v>
      </c>
      <c r="F195" s="127"/>
      <c r="G195" s="127"/>
      <c r="H195" s="127"/>
      <c r="I195" s="127"/>
      <c r="J195" s="127"/>
      <c r="K195" s="127">
        <v>4.5983168181818173E-5</v>
      </c>
      <c r="L195" s="127">
        <v>6.2261621052631583E-5</v>
      </c>
      <c r="M195" s="127">
        <v>1.1834484285714285E-4</v>
      </c>
      <c r="N195" s="28"/>
      <c r="O195" s="30"/>
      <c r="P195" s="32"/>
      <c r="Q195" s="32"/>
      <c r="R195" s="30"/>
      <c r="S195" s="28"/>
      <c r="T195" s="30"/>
      <c r="U195" s="28"/>
      <c r="V195" s="28"/>
      <c r="W195" s="30"/>
      <c r="X195" s="32"/>
      <c r="Y195" s="27"/>
      <c r="Z195" s="27"/>
      <c r="AA195" s="27"/>
      <c r="AB195" s="27"/>
      <c r="AC195" s="27"/>
      <c r="AD195" s="27"/>
      <c r="AE195" s="27"/>
      <c r="AF195" s="27"/>
      <c r="AG195" s="27"/>
      <c r="AH195" s="27"/>
      <c r="AI195" s="27"/>
      <c r="AJ195" s="27"/>
    </row>
    <row r="196" spans="1:36" x14ac:dyDescent="0.25">
      <c r="A196" s="28">
        <f t="shared" si="89"/>
        <v>22</v>
      </c>
      <c r="B196" s="127">
        <v>1.3485290454545455E-4</v>
      </c>
      <c r="C196" s="127">
        <v>9.4021721052631584E-5</v>
      </c>
      <c r="D196" s="127">
        <v>7.1324214285714292E-5</v>
      </c>
      <c r="E196" s="127">
        <v>5.8236663636363625E-5</v>
      </c>
      <c r="F196" s="127"/>
      <c r="G196" s="127"/>
      <c r="H196" s="127"/>
      <c r="I196" s="127"/>
      <c r="J196" s="127"/>
      <c r="K196" s="127">
        <v>3.9774118181818182E-5</v>
      </c>
      <c r="L196" s="127">
        <v>7.4837705263157907E-5</v>
      </c>
      <c r="M196" s="127">
        <v>1.383164619047619E-4</v>
      </c>
      <c r="N196" s="28"/>
      <c r="O196" s="30"/>
      <c r="P196" s="32"/>
      <c r="Q196" s="32"/>
      <c r="R196" s="30"/>
      <c r="S196" s="28"/>
      <c r="T196" s="30"/>
      <c r="U196" s="28"/>
      <c r="V196" s="28"/>
      <c r="W196" s="30"/>
      <c r="X196" s="32"/>
      <c r="Y196" s="27"/>
      <c r="Z196" s="27"/>
      <c r="AA196" s="27"/>
      <c r="AB196" s="27"/>
      <c r="AC196" s="27"/>
      <c r="AD196" s="27"/>
      <c r="AE196" s="27"/>
      <c r="AF196" s="27"/>
      <c r="AG196" s="27"/>
      <c r="AH196" s="27"/>
      <c r="AI196" s="27"/>
      <c r="AJ196" s="27"/>
    </row>
    <row r="197" spans="1:36" x14ac:dyDescent="0.25">
      <c r="A197" s="28">
        <f t="shared" si="89"/>
        <v>23</v>
      </c>
      <c r="B197" s="127">
        <v>1.5354440909090908E-4</v>
      </c>
      <c r="C197" s="127">
        <v>1.0857951052631581E-4</v>
      </c>
      <c r="D197" s="127">
        <v>8.5038428571428557E-5</v>
      </c>
      <c r="E197" s="127">
        <v>6.8562763636363641E-5</v>
      </c>
      <c r="F197" s="127"/>
      <c r="G197" s="127"/>
      <c r="H197" s="127"/>
      <c r="I197" s="127"/>
      <c r="J197" s="127"/>
      <c r="K197" s="127">
        <v>4.0240986363636358E-5</v>
      </c>
      <c r="L197" s="127">
        <v>9.0136621052631582E-5</v>
      </c>
      <c r="M197" s="127">
        <v>1.5700271428571429E-4</v>
      </c>
      <c r="N197" s="28"/>
      <c r="O197" s="30"/>
      <c r="P197" s="32"/>
      <c r="Q197" s="32"/>
      <c r="R197" s="30"/>
      <c r="S197" s="28"/>
      <c r="T197" s="30"/>
      <c r="U197" s="28"/>
      <c r="V197" s="28"/>
      <c r="W197" s="30"/>
      <c r="X197" s="32"/>
      <c r="Y197" s="27"/>
      <c r="Z197" s="27"/>
      <c r="AA197" s="27"/>
      <c r="AB197" s="27"/>
      <c r="AC197" s="27"/>
      <c r="AD197" s="27"/>
      <c r="AE197" s="27"/>
      <c r="AF197" s="27"/>
      <c r="AG197" s="27"/>
      <c r="AH197" s="27"/>
      <c r="AI197" s="27"/>
      <c r="AJ197" s="27"/>
    </row>
    <row r="198" spans="1:36" x14ac:dyDescent="0.25">
      <c r="A198" s="28">
        <f>A197+1</f>
        <v>24</v>
      </c>
      <c r="B198" s="127">
        <v>1.6994077272727273E-4</v>
      </c>
      <c r="C198" s="127">
        <v>1.2288702105263161E-4</v>
      </c>
      <c r="D198" s="127">
        <v>9.9738780952380942E-5</v>
      </c>
      <c r="E198" s="127">
        <v>8.1861213636363639E-5</v>
      </c>
      <c r="F198" s="127"/>
      <c r="G198" s="127"/>
      <c r="H198" s="127"/>
      <c r="I198" s="127"/>
      <c r="J198" s="127"/>
      <c r="K198" s="127">
        <v>4.5914604545454544E-5</v>
      </c>
      <c r="L198" s="127">
        <v>1.0671125263157896E-4</v>
      </c>
      <c r="M198" s="127">
        <v>1.7337204761904763E-4</v>
      </c>
      <c r="N198" s="28"/>
      <c r="O198" s="30"/>
      <c r="P198" s="32"/>
      <c r="Q198" s="32"/>
      <c r="R198" s="30"/>
      <c r="S198" s="28"/>
      <c r="T198" s="30"/>
      <c r="U198" s="28"/>
      <c r="V198" s="28"/>
      <c r="W198" s="30"/>
      <c r="X198" s="32"/>
      <c r="Y198" s="27"/>
      <c r="Z198" s="27"/>
      <c r="AA198" s="27"/>
      <c r="AB198" s="27"/>
      <c r="AC198" s="27"/>
      <c r="AD198" s="27"/>
      <c r="AE198" s="27"/>
      <c r="AF198" s="27"/>
      <c r="AG198" s="27"/>
      <c r="AH198" s="27"/>
      <c r="AI198" s="27"/>
      <c r="AJ198" s="27"/>
    </row>
    <row r="199" spans="1:36" x14ac:dyDescent="0.25">
      <c r="A199" s="28" t="s">
        <v>55</v>
      </c>
      <c r="B199" s="127">
        <f>SUM(B175:B198)</f>
        <v>3.1641436818181817E-3</v>
      </c>
      <c r="C199" s="127">
        <f t="shared" ref="C199:M199" si="90">SUM(C175:C198)</f>
        <v>2.4068465000000004E-3</v>
      </c>
      <c r="D199" s="127">
        <f t="shared" si="90"/>
        <v>2.0371622619047621E-3</v>
      </c>
      <c r="E199" s="127">
        <f t="shared" si="90"/>
        <v>1.8770845500000002E-3</v>
      </c>
      <c r="F199" s="127">
        <f t="shared" si="90"/>
        <v>0</v>
      </c>
      <c r="G199" s="127">
        <f t="shared" si="90"/>
        <v>0</v>
      </c>
      <c r="H199" s="127">
        <f t="shared" si="90"/>
        <v>0</v>
      </c>
      <c r="I199" s="127">
        <f t="shared" si="90"/>
        <v>0</v>
      </c>
      <c r="J199" s="127">
        <f t="shared" si="90"/>
        <v>0</v>
      </c>
      <c r="K199" s="127">
        <f t="shared" si="90"/>
        <v>1.494155368181818E-3</v>
      </c>
      <c r="L199" s="127">
        <f t="shared" si="90"/>
        <v>2.1939071105263157E-3</v>
      </c>
      <c r="M199" s="127">
        <f t="shared" si="90"/>
        <v>3.2414826428571429E-3</v>
      </c>
      <c r="N199" s="28"/>
      <c r="O199" s="28"/>
      <c r="Q199" s="32"/>
      <c r="R199" s="28"/>
      <c r="S199" s="28"/>
      <c r="T199" s="138"/>
      <c r="U199" s="28"/>
      <c r="V199" s="28"/>
      <c r="W199" s="28"/>
      <c r="X199" s="28"/>
      <c r="Y199" s="27"/>
      <c r="Z199" s="27"/>
      <c r="AA199" s="27"/>
      <c r="AB199" s="27"/>
      <c r="AC199" s="27"/>
      <c r="AD199" s="27"/>
      <c r="AE199" s="27"/>
      <c r="AF199" s="27"/>
      <c r="AG199" s="27"/>
      <c r="AH199" s="27"/>
      <c r="AI199" s="27"/>
      <c r="AJ199" s="27"/>
    </row>
    <row r="200" spans="1:36" x14ac:dyDescent="0.25">
      <c r="A200" s="28" t="s">
        <v>53</v>
      </c>
      <c r="B200" s="28">
        <v>31</v>
      </c>
      <c r="C200" s="28">
        <v>28.25</v>
      </c>
      <c r="D200" s="28">
        <v>31</v>
      </c>
      <c r="E200" s="28">
        <v>30</v>
      </c>
      <c r="F200" s="28">
        <v>31</v>
      </c>
      <c r="G200" s="28">
        <v>30</v>
      </c>
      <c r="H200" s="28">
        <v>31</v>
      </c>
      <c r="I200" s="28">
        <v>31</v>
      </c>
      <c r="J200" s="28">
        <v>30</v>
      </c>
      <c r="K200" s="28">
        <v>31</v>
      </c>
      <c r="L200" s="28">
        <v>30</v>
      </c>
      <c r="M200" s="28">
        <v>31</v>
      </c>
      <c r="N200" s="28"/>
      <c r="O200" s="28"/>
      <c r="P200" s="31"/>
      <c r="Q200" s="31"/>
      <c r="R200" s="28"/>
      <c r="S200" s="28"/>
      <c r="T200" s="28"/>
      <c r="U200" s="28"/>
      <c r="V200" s="28"/>
      <c r="W200" s="28"/>
      <c r="X200" s="31"/>
      <c r="Y200" s="27"/>
      <c r="Z200" s="27"/>
      <c r="AA200" s="27"/>
      <c r="AB200" s="27"/>
      <c r="AC200" s="27"/>
      <c r="AD200" s="27"/>
      <c r="AE200" s="27"/>
      <c r="AF200" s="27"/>
      <c r="AG200" s="27"/>
      <c r="AH200" s="27"/>
      <c r="AI200" s="27"/>
      <c r="AJ200" s="27"/>
    </row>
    <row r="201" spans="1:36" x14ac:dyDescent="0.25">
      <c r="A201" s="28" t="s">
        <v>54</v>
      </c>
      <c r="B201" s="128">
        <f>B200*B199</f>
        <v>9.8088454136363634E-2</v>
      </c>
      <c r="C201" s="128">
        <f t="shared" ref="C201:M201" si="91">C200*C199</f>
        <v>6.7993413625000013E-2</v>
      </c>
      <c r="D201" s="128">
        <f t="shared" si="91"/>
        <v>6.3152030119047631E-2</v>
      </c>
      <c r="E201" s="128">
        <f t="shared" si="91"/>
        <v>5.6312536500000003E-2</v>
      </c>
      <c r="F201" s="128">
        <f t="shared" si="91"/>
        <v>0</v>
      </c>
      <c r="G201" s="128">
        <f t="shared" si="91"/>
        <v>0</v>
      </c>
      <c r="H201" s="128">
        <f t="shared" si="91"/>
        <v>0</v>
      </c>
      <c r="I201" s="128">
        <f t="shared" si="91"/>
        <v>0</v>
      </c>
      <c r="J201" s="128">
        <f t="shared" si="91"/>
        <v>0</v>
      </c>
      <c r="K201" s="128">
        <f t="shared" si="91"/>
        <v>4.631881641363636E-2</v>
      </c>
      <c r="L201" s="128">
        <f t="shared" si="91"/>
        <v>6.5817213315789463E-2</v>
      </c>
      <c r="M201" s="128">
        <f t="shared" si="91"/>
        <v>0.10048596192857143</v>
      </c>
      <c r="N201" s="128">
        <f>SUM(B201:M201)</f>
        <v>0.4981684260384085</v>
      </c>
      <c r="O201" s="28"/>
      <c r="P201" s="31"/>
      <c r="Q201" s="31"/>
      <c r="R201" s="31"/>
      <c r="S201" s="28"/>
      <c r="T201" s="28"/>
      <c r="U201" s="28"/>
      <c r="V201" s="28"/>
      <c r="W201" s="28"/>
      <c r="X201" s="31"/>
      <c r="Y201" s="27"/>
      <c r="Z201" s="27"/>
      <c r="AA201" s="27"/>
      <c r="AB201" s="27"/>
      <c r="AC201" s="27"/>
      <c r="AD201" s="27"/>
      <c r="AE201" s="27"/>
      <c r="AF201" s="27"/>
      <c r="AG201" s="27"/>
      <c r="AH201" s="27"/>
      <c r="AI201" s="27"/>
      <c r="AJ201" s="27"/>
    </row>
    <row r="202" spans="1:36" x14ac:dyDescent="0.25">
      <c r="A202" s="28"/>
      <c r="B202" s="28"/>
      <c r="C202" s="28"/>
      <c r="D202" s="28"/>
      <c r="E202" s="28"/>
      <c r="F202" s="28"/>
      <c r="G202" s="28"/>
      <c r="H202" s="28"/>
      <c r="I202" s="28"/>
      <c r="J202" s="28"/>
      <c r="K202" s="28"/>
      <c r="L202" s="28"/>
      <c r="M202" s="28"/>
      <c r="N202" s="28"/>
      <c r="O202" s="28"/>
      <c r="R202" s="28"/>
      <c r="S202" s="28"/>
      <c r="T202" s="28"/>
      <c r="U202" s="28"/>
      <c r="V202" s="28"/>
      <c r="W202" s="28"/>
      <c r="X202" s="28"/>
      <c r="Y202" s="27"/>
      <c r="Z202" s="27"/>
      <c r="AA202" s="27"/>
      <c r="AB202" s="27"/>
      <c r="AC202" s="27"/>
      <c r="AD202" s="27"/>
      <c r="AE202" s="27"/>
      <c r="AF202" s="27"/>
      <c r="AG202" s="27"/>
      <c r="AH202" s="27"/>
      <c r="AI202" s="27"/>
      <c r="AJ202" s="27"/>
    </row>
    <row r="203" spans="1:36" x14ac:dyDescent="0.25">
      <c r="A203" s="28"/>
      <c r="B203" s="28"/>
      <c r="C203" s="28"/>
      <c r="D203" s="28"/>
      <c r="E203" s="28"/>
      <c r="F203" s="28"/>
      <c r="G203" s="28"/>
      <c r="H203" s="28"/>
      <c r="I203" s="28"/>
      <c r="J203" s="28"/>
      <c r="K203" s="28"/>
      <c r="L203" s="28"/>
      <c r="M203" s="28"/>
      <c r="N203" s="28"/>
      <c r="O203" s="28"/>
      <c r="R203" s="28"/>
      <c r="S203" s="28"/>
      <c r="T203" s="28"/>
      <c r="U203" s="28"/>
      <c r="V203" s="28"/>
      <c r="W203" s="28"/>
      <c r="X203" s="28"/>
      <c r="Y203" s="27"/>
      <c r="Z203" s="27"/>
      <c r="AA203" s="27"/>
      <c r="AB203" s="27"/>
      <c r="AC203" s="27"/>
      <c r="AD203" s="27"/>
      <c r="AE203" s="27"/>
      <c r="AF203" s="27"/>
      <c r="AG203" s="27"/>
      <c r="AH203" s="27"/>
      <c r="AI203" s="27"/>
      <c r="AJ203" s="27"/>
    </row>
    <row r="204" spans="1:36" x14ac:dyDescent="0.25">
      <c r="A204" s="28"/>
      <c r="B204" s="28"/>
      <c r="C204" s="28"/>
      <c r="D204" s="28"/>
      <c r="E204" s="28"/>
      <c r="F204" s="28"/>
      <c r="G204" s="28"/>
      <c r="H204" s="28"/>
      <c r="I204" s="28"/>
      <c r="J204" s="28"/>
      <c r="K204" s="28"/>
      <c r="L204" s="28"/>
      <c r="M204" s="28"/>
      <c r="N204" s="28"/>
      <c r="O204" s="28"/>
      <c r="R204" s="28"/>
      <c r="S204" s="28"/>
      <c r="T204" s="28"/>
      <c r="U204" s="28"/>
      <c r="V204" s="28"/>
      <c r="W204" s="28"/>
      <c r="X204" s="28"/>
      <c r="Y204" s="27"/>
      <c r="Z204" s="27"/>
      <c r="AA204" s="27"/>
      <c r="AB204" s="27"/>
      <c r="AC204" s="27"/>
      <c r="AD204" s="27"/>
      <c r="AE204" s="27"/>
      <c r="AF204" s="27"/>
      <c r="AG204" s="27"/>
      <c r="AH204" s="27"/>
      <c r="AI204" s="27"/>
      <c r="AJ204" s="27"/>
    </row>
    <row r="205" spans="1:36" x14ac:dyDescent="0.25">
      <c r="A205" s="129" t="s">
        <v>188</v>
      </c>
      <c r="B205" s="28"/>
      <c r="C205" s="28"/>
      <c r="D205" s="28"/>
      <c r="E205" s="28"/>
      <c r="F205" s="28"/>
      <c r="G205" s="28"/>
      <c r="H205" s="28"/>
      <c r="I205" s="28"/>
      <c r="J205" s="28"/>
      <c r="K205" s="28"/>
      <c r="L205" s="28"/>
      <c r="M205" s="28"/>
      <c r="N205" s="28"/>
      <c r="O205" s="28"/>
      <c r="R205" s="28"/>
      <c r="S205" s="28"/>
      <c r="T205" s="28"/>
      <c r="U205" s="28"/>
      <c r="V205" s="28"/>
      <c r="W205" s="28"/>
      <c r="X205" s="28"/>
      <c r="Y205" s="27"/>
      <c r="Z205" s="27"/>
      <c r="AA205" s="27"/>
      <c r="AB205" s="27"/>
      <c r="AC205" s="27"/>
      <c r="AD205" s="27"/>
      <c r="AE205" s="27"/>
      <c r="AF205" s="27"/>
      <c r="AG205" s="27"/>
      <c r="AH205" s="27"/>
      <c r="AI205" s="27"/>
      <c r="AJ205" s="27"/>
    </row>
    <row r="206" spans="1:36" x14ac:dyDescent="0.25">
      <c r="A206" s="28" t="s">
        <v>182</v>
      </c>
      <c r="B206" s="28" t="s">
        <v>190</v>
      </c>
      <c r="C206" s="28"/>
      <c r="D206" s="28"/>
      <c r="E206" s="28"/>
      <c r="F206" s="28"/>
      <c r="G206" s="28"/>
      <c r="H206" s="28"/>
      <c r="I206" s="28"/>
      <c r="J206" s="28"/>
      <c r="K206" s="28"/>
      <c r="L206" s="28"/>
      <c r="M206" s="28"/>
      <c r="N206" s="28"/>
      <c r="O206" s="28"/>
      <c r="R206" s="28"/>
      <c r="S206" s="28"/>
      <c r="T206" s="28"/>
      <c r="U206" s="28"/>
      <c r="V206" s="28"/>
      <c r="W206" s="28"/>
      <c r="X206" s="28"/>
      <c r="Y206" s="27"/>
      <c r="Z206" s="27"/>
      <c r="AA206" s="27"/>
      <c r="AB206" s="27"/>
      <c r="AC206" s="27"/>
      <c r="AD206" s="27"/>
      <c r="AE206" s="27"/>
      <c r="AF206" s="27"/>
      <c r="AG206" s="27"/>
      <c r="AH206" s="27"/>
      <c r="AI206" s="27"/>
      <c r="AJ206" s="27"/>
    </row>
    <row r="207" spans="1:36" x14ac:dyDescent="0.25">
      <c r="A207" s="28"/>
      <c r="B207" s="29">
        <v>1</v>
      </c>
      <c r="C207" s="29">
        <f>B207+1</f>
        <v>2</v>
      </c>
      <c r="D207" s="29">
        <f t="shared" ref="D207" si="92">C207+1</f>
        <v>3</v>
      </c>
      <c r="E207" s="29">
        <f t="shared" ref="E207" si="93">D207+1</f>
        <v>4</v>
      </c>
      <c r="F207" s="29">
        <f t="shared" ref="F207" si="94">E207+1</f>
        <v>5</v>
      </c>
      <c r="G207" s="29">
        <f t="shared" ref="G207" si="95">F207+1</f>
        <v>6</v>
      </c>
      <c r="H207" s="29">
        <f t="shared" ref="H207" si="96">G207+1</f>
        <v>7</v>
      </c>
      <c r="I207" s="29">
        <f t="shared" ref="I207" si="97">H207+1</f>
        <v>8</v>
      </c>
      <c r="J207" s="29">
        <f t="shared" ref="J207" si="98">I207+1</f>
        <v>9</v>
      </c>
      <c r="K207" s="29">
        <f t="shared" ref="K207" si="99">J207+1</f>
        <v>10</v>
      </c>
      <c r="L207" s="29">
        <f t="shared" ref="L207" si="100">K207+1</f>
        <v>11</v>
      </c>
      <c r="M207" s="29">
        <f t="shared" ref="M207" si="101">L207+1</f>
        <v>12</v>
      </c>
      <c r="N207" s="28"/>
      <c r="O207" s="28"/>
      <c r="R207" s="28"/>
      <c r="S207" s="28"/>
      <c r="T207" s="28"/>
      <c r="U207" s="28"/>
      <c r="V207" s="28"/>
      <c r="W207" s="28"/>
      <c r="X207" s="28"/>
      <c r="Y207" s="27"/>
      <c r="Z207" s="27"/>
      <c r="AA207" s="27"/>
      <c r="AB207" s="27"/>
      <c r="AC207" s="27"/>
      <c r="AD207" s="27"/>
      <c r="AE207" s="27"/>
      <c r="AF207" s="27"/>
      <c r="AG207" s="27"/>
      <c r="AH207" s="27"/>
      <c r="AI207" s="27"/>
      <c r="AJ207" s="27"/>
    </row>
    <row r="208" spans="1:36" x14ac:dyDescent="0.25">
      <c r="A208" s="28"/>
      <c r="B208" s="29" t="s">
        <v>39</v>
      </c>
      <c r="C208" s="29" t="s">
        <v>40</v>
      </c>
      <c r="D208" s="29" t="s">
        <v>41</v>
      </c>
      <c r="E208" s="29" t="s">
        <v>42</v>
      </c>
      <c r="F208" s="29" t="s">
        <v>43</v>
      </c>
      <c r="G208" s="29" t="s">
        <v>44</v>
      </c>
      <c r="H208" s="29" t="s">
        <v>45</v>
      </c>
      <c r="I208" s="29" t="s">
        <v>46</v>
      </c>
      <c r="J208" s="29" t="s">
        <v>47</v>
      </c>
      <c r="K208" s="29" t="s">
        <v>48</v>
      </c>
      <c r="L208" s="29" t="s">
        <v>49</v>
      </c>
      <c r="M208" s="29" t="s">
        <v>50</v>
      </c>
      <c r="N208" s="28"/>
      <c r="O208" s="28"/>
      <c r="P208" s="29"/>
      <c r="Q208" s="29"/>
      <c r="R208" s="28"/>
      <c r="S208" s="28"/>
      <c r="T208" s="28"/>
      <c r="U208" s="28"/>
      <c r="V208" s="28"/>
      <c r="W208" s="28"/>
      <c r="X208" s="29"/>
      <c r="Y208" s="27"/>
      <c r="Z208" s="27"/>
      <c r="AA208" s="27"/>
      <c r="AB208" s="27"/>
      <c r="AC208" s="27"/>
      <c r="AD208" s="27"/>
      <c r="AE208" s="27"/>
      <c r="AF208" s="27"/>
      <c r="AG208" s="27"/>
      <c r="AH208" s="27"/>
      <c r="AI208" s="27"/>
      <c r="AJ208" s="27"/>
    </row>
    <row r="209" spans="1:36" x14ac:dyDescent="0.25">
      <c r="A209" s="28">
        <v>1</v>
      </c>
      <c r="B209" s="130">
        <v>0.23400000000000001</v>
      </c>
      <c r="C209" s="130">
        <v>0.24</v>
      </c>
      <c r="D209" s="130">
        <v>0.23</v>
      </c>
      <c r="E209" s="130">
        <v>0.22</v>
      </c>
      <c r="F209" s="130">
        <v>0.21</v>
      </c>
      <c r="G209" s="130">
        <v>0.18</v>
      </c>
      <c r="H209" s="130">
        <v>0.17</v>
      </c>
      <c r="I209" s="130">
        <v>0.17</v>
      </c>
      <c r="J209" s="130">
        <v>0.18</v>
      </c>
      <c r="K209" s="130">
        <v>0.17</v>
      </c>
      <c r="L209" s="130">
        <v>0.2</v>
      </c>
      <c r="M209" s="130">
        <v>0.2</v>
      </c>
      <c r="N209" s="28"/>
      <c r="O209" s="139"/>
      <c r="R209" s="28"/>
      <c r="S209" s="28"/>
      <c r="T209" s="140"/>
      <c r="U209" s="140"/>
      <c r="V209" s="140"/>
      <c r="W209" s="139"/>
      <c r="X209" s="28"/>
      <c r="Y209" s="27"/>
      <c r="Z209" s="27"/>
      <c r="AA209" s="27"/>
      <c r="AB209" s="27"/>
      <c r="AC209" s="27"/>
      <c r="AD209" s="27"/>
      <c r="AE209" s="27"/>
      <c r="AF209" s="27"/>
      <c r="AG209" s="27"/>
      <c r="AH209" s="27"/>
      <c r="AI209" s="27"/>
      <c r="AJ209" s="27"/>
    </row>
    <row r="210" spans="1:36" x14ac:dyDescent="0.25">
      <c r="A210" s="28">
        <f>A209+1</f>
        <v>2</v>
      </c>
      <c r="B210" s="130">
        <v>0.17599999999999999</v>
      </c>
      <c r="C210" s="130">
        <v>0.18</v>
      </c>
      <c r="D210" s="130">
        <v>0.18</v>
      </c>
      <c r="E210" s="130">
        <v>0.16</v>
      </c>
      <c r="F210" s="130">
        <v>0.16</v>
      </c>
      <c r="G210" s="130">
        <v>0.13</v>
      </c>
      <c r="H210" s="130">
        <v>0.12</v>
      </c>
      <c r="I210" s="130">
        <v>0.13</v>
      </c>
      <c r="J210" s="130">
        <v>0.13</v>
      </c>
      <c r="K210" s="130">
        <v>0.13</v>
      </c>
      <c r="L210" s="130">
        <v>0.15</v>
      </c>
      <c r="M210" s="130">
        <v>0.15</v>
      </c>
      <c r="N210" s="28"/>
      <c r="O210" s="139"/>
      <c r="R210" s="28"/>
      <c r="S210" s="28"/>
      <c r="T210" s="28"/>
      <c r="U210" s="28"/>
      <c r="V210" s="28"/>
      <c r="W210" s="139"/>
      <c r="X210" s="28"/>
      <c r="Y210" s="27"/>
      <c r="Z210" s="27"/>
      <c r="AA210" s="27"/>
      <c r="AB210" s="27"/>
      <c r="AC210" s="27"/>
      <c r="AD210" s="27"/>
      <c r="AE210" s="27"/>
      <c r="AF210" s="27"/>
      <c r="AG210" s="27"/>
      <c r="AH210" s="27"/>
      <c r="AI210" s="27"/>
      <c r="AJ210" s="27"/>
    </row>
    <row r="211" spans="1:36" x14ac:dyDescent="0.25">
      <c r="A211" s="28">
        <f t="shared" ref="A211:A231" si="102">A210+1</f>
        <v>3</v>
      </c>
      <c r="B211" s="130">
        <v>0.151</v>
      </c>
      <c r="C211" s="130">
        <v>0.16</v>
      </c>
      <c r="D211" s="130">
        <v>0.15</v>
      </c>
      <c r="E211" s="130">
        <v>0.14000000000000001</v>
      </c>
      <c r="F211" s="130">
        <v>0.13</v>
      </c>
      <c r="G211" s="130">
        <v>0.11</v>
      </c>
      <c r="H211" s="130">
        <v>0.11</v>
      </c>
      <c r="I211" s="130">
        <v>0.11</v>
      </c>
      <c r="J211" s="130">
        <v>0.11</v>
      </c>
      <c r="K211" s="130">
        <v>0.11</v>
      </c>
      <c r="L211" s="130">
        <v>0.13</v>
      </c>
      <c r="M211" s="130">
        <v>0.13</v>
      </c>
      <c r="N211" s="28"/>
      <c r="O211" s="32"/>
      <c r="P211" s="32"/>
      <c r="Q211" s="32"/>
      <c r="R211" s="30"/>
      <c r="S211" s="28"/>
      <c r="T211" s="30"/>
      <c r="U211" s="28"/>
      <c r="V211" s="28"/>
      <c r="W211" s="32"/>
      <c r="X211" s="32"/>
      <c r="Y211" s="27"/>
      <c r="Z211" s="27"/>
      <c r="AA211" s="27"/>
      <c r="AB211" s="27"/>
      <c r="AC211" s="27"/>
      <c r="AD211" s="27"/>
      <c r="AE211" s="27"/>
      <c r="AF211" s="27"/>
      <c r="AG211" s="27"/>
      <c r="AH211" s="27"/>
      <c r="AI211" s="27"/>
      <c r="AJ211" s="27"/>
    </row>
    <row r="212" spans="1:36" x14ac:dyDescent="0.25">
      <c r="A212" s="28">
        <f t="shared" si="102"/>
        <v>4</v>
      </c>
      <c r="B212" s="130">
        <v>0.13400000000000001</v>
      </c>
      <c r="C212" s="130">
        <v>0.14000000000000001</v>
      </c>
      <c r="D212" s="130">
        <v>0.13</v>
      </c>
      <c r="E212" s="130">
        <v>0.13</v>
      </c>
      <c r="F212" s="130">
        <v>0.12</v>
      </c>
      <c r="G212" s="130">
        <v>0.1</v>
      </c>
      <c r="H212" s="130">
        <v>0.1</v>
      </c>
      <c r="I212" s="130">
        <v>0.1</v>
      </c>
      <c r="J212" s="130">
        <v>0.1</v>
      </c>
      <c r="K212" s="130">
        <v>0.1</v>
      </c>
      <c r="L212" s="130">
        <v>0.11</v>
      </c>
      <c r="M212" s="130">
        <v>0.12</v>
      </c>
      <c r="N212" s="28"/>
      <c r="O212" s="30"/>
      <c r="P212" s="32"/>
      <c r="Q212" s="32"/>
      <c r="R212" s="30"/>
      <c r="S212" s="28"/>
      <c r="T212" s="30"/>
      <c r="U212" s="28"/>
      <c r="V212" s="28"/>
      <c r="W212" s="30"/>
      <c r="X212" s="32"/>
      <c r="Y212" s="27"/>
      <c r="Z212" s="27"/>
      <c r="AA212" s="27"/>
      <c r="AB212" s="27"/>
      <c r="AC212" s="27"/>
      <c r="AD212" s="27"/>
      <c r="AE212" s="27"/>
      <c r="AF212" s="27"/>
      <c r="AG212" s="27"/>
      <c r="AH212" s="27"/>
      <c r="AI212" s="27"/>
      <c r="AJ212" s="27"/>
    </row>
    <row r="213" spans="1:36" x14ac:dyDescent="0.25">
      <c r="A213" s="28">
        <f t="shared" si="102"/>
        <v>5</v>
      </c>
      <c r="B213" s="130">
        <v>0.13400000000000001</v>
      </c>
      <c r="C213" s="130">
        <v>0.14000000000000001</v>
      </c>
      <c r="D213" s="130">
        <v>0.13</v>
      </c>
      <c r="E213" s="130">
        <v>0.13</v>
      </c>
      <c r="F213" s="130">
        <v>0.12</v>
      </c>
      <c r="G213" s="130">
        <v>0.1</v>
      </c>
      <c r="H213" s="130">
        <v>0.1</v>
      </c>
      <c r="I213" s="130">
        <v>0.1</v>
      </c>
      <c r="J213" s="130">
        <v>0.1</v>
      </c>
      <c r="K213" s="130">
        <v>0.1</v>
      </c>
      <c r="L213" s="130">
        <v>0.11</v>
      </c>
      <c r="M213" s="130">
        <v>0.12</v>
      </c>
      <c r="N213" s="28"/>
      <c r="O213" s="30"/>
      <c r="P213" s="32"/>
      <c r="Q213" s="32"/>
      <c r="R213" s="30"/>
      <c r="S213" s="28"/>
      <c r="T213" s="30"/>
      <c r="U213" s="28"/>
      <c r="V213" s="28"/>
      <c r="W213" s="30"/>
      <c r="X213" s="32"/>
      <c r="Y213" s="27"/>
      <c r="Z213" s="27"/>
      <c r="AA213" s="27"/>
      <c r="AB213" s="27"/>
      <c r="AC213" s="27"/>
      <c r="AD213" s="27"/>
      <c r="AE213" s="27"/>
      <c r="AF213" s="27"/>
      <c r="AG213" s="27"/>
      <c r="AH213" s="27"/>
      <c r="AI213" s="27"/>
      <c r="AJ213" s="27"/>
    </row>
    <row r="214" spans="1:36" x14ac:dyDescent="0.25">
      <c r="A214" s="28">
        <f t="shared" si="102"/>
        <v>6</v>
      </c>
      <c r="B214" s="130">
        <v>0.25800000000000001</v>
      </c>
      <c r="C214" s="130">
        <v>0.27</v>
      </c>
      <c r="D214" s="130">
        <v>0.26</v>
      </c>
      <c r="E214" s="130">
        <v>0.24</v>
      </c>
      <c r="F214" s="130">
        <v>0.23</v>
      </c>
      <c r="G214" s="130">
        <v>0.2</v>
      </c>
      <c r="H214" s="130">
        <v>0.18</v>
      </c>
      <c r="I214" s="130">
        <v>0.19</v>
      </c>
      <c r="J214" s="130">
        <v>0.19</v>
      </c>
      <c r="K214" s="130">
        <v>0.19</v>
      </c>
      <c r="L214" s="130">
        <v>0.22</v>
      </c>
      <c r="M214" s="130">
        <v>0.22</v>
      </c>
      <c r="N214" s="28"/>
      <c r="O214" s="30"/>
      <c r="P214" s="32"/>
      <c r="Q214" s="32"/>
      <c r="R214" s="30"/>
      <c r="S214" s="28"/>
      <c r="T214" s="30"/>
      <c r="U214" s="28"/>
      <c r="V214" s="28"/>
      <c r="W214" s="30"/>
      <c r="X214" s="32"/>
      <c r="Y214" s="27"/>
      <c r="Z214" s="27"/>
      <c r="AA214" s="27"/>
      <c r="AB214" s="27"/>
      <c r="AC214" s="27"/>
      <c r="AD214" s="27"/>
      <c r="AE214" s="27"/>
      <c r="AF214" s="27"/>
      <c r="AG214" s="27"/>
      <c r="AH214" s="27"/>
      <c r="AI214" s="27"/>
      <c r="AJ214" s="27"/>
    </row>
    <row r="215" spans="1:36" x14ac:dyDescent="0.25">
      <c r="A215" s="28">
        <f t="shared" si="102"/>
        <v>7</v>
      </c>
      <c r="B215" s="130">
        <v>0.53</v>
      </c>
      <c r="C215" s="130">
        <v>0.54</v>
      </c>
      <c r="D215" s="130">
        <v>0.53</v>
      </c>
      <c r="E215" s="130">
        <v>0.5</v>
      </c>
      <c r="F215" s="130">
        <v>0.47</v>
      </c>
      <c r="G215" s="130">
        <v>0.4</v>
      </c>
      <c r="H215" s="130">
        <v>0.38</v>
      </c>
      <c r="I215" s="130">
        <v>0.39</v>
      </c>
      <c r="J215" s="130">
        <v>0.4</v>
      </c>
      <c r="K215" s="130">
        <v>0.39</v>
      </c>
      <c r="L215" s="130">
        <v>0.45</v>
      </c>
      <c r="M215" s="130">
        <v>0.46</v>
      </c>
      <c r="N215" s="28"/>
      <c r="O215" s="30"/>
      <c r="P215" s="32"/>
      <c r="Q215" s="32"/>
      <c r="R215" s="30"/>
      <c r="S215" s="28"/>
      <c r="T215" s="30"/>
      <c r="U215" s="28"/>
      <c r="V215" s="28"/>
      <c r="W215" s="30"/>
      <c r="X215" s="32"/>
      <c r="Y215" s="27"/>
      <c r="Z215" s="27"/>
      <c r="AA215" s="27"/>
      <c r="AB215" s="27"/>
      <c r="AC215" s="27"/>
      <c r="AD215" s="27"/>
      <c r="AE215" s="27"/>
      <c r="AF215" s="27"/>
      <c r="AG215" s="27"/>
      <c r="AH215" s="27"/>
      <c r="AI215" s="27"/>
      <c r="AJ215" s="27"/>
    </row>
    <row r="216" spans="1:36" x14ac:dyDescent="0.25">
      <c r="A216" s="28">
        <f t="shared" si="102"/>
        <v>8</v>
      </c>
      <c r="B216" s="130">
        <v>0.90200000000000002</v>
      </c>
      <c r="C216" s="130">
        <v>0.93</v>
      </c>
      <c r="D216" s="130">
        <v>0.9</v>
      </c>
      <c r="E216" s="130">
        <v>0.84</v>
      </c>
      <c r="F216" s="130">
        <v>0.8</v>
      </c>
      <c r="G216" s="130">
        <v>0.68</v>
      </c>
      <c r="H216" s="130">
        <v>0.64</v>
      </c>
      <c r="I216" s="130">
        <v>0.67</v>
      </c>
      <c r="J216" s="130">
        <v>0.68</v>
      </c>
      <c r="K216" s="130">
        <v>0.67</v>
      </c>
      <c r="L216" s="130">
        <v>0.77</v>
      </c>
      <c r="M216" s="130">
        <v>0.78</v>
      </c>
      <c r="N216" s="28"/>
      <c r="O216" s="30"/>
      <c r="P216" s="32"/>
      <c r="Q216" s="32"/>
      <c r="R216" s="30"/>
      <c r="S216" s="28"/>
      <c r="T216" s="30"/>
      <c r="U216" s="28"/>
      <c r="V216" s="28"/>
      <c r="W216" s="30"/>
      <c r="X216" s="32"/>
      <c r="Y216" s="27"/>
      <c r="Z216" s="27"/>
      <c r="AA216" s="27"/>
      <c r="AB216" s="27"/>
      <c r="AC216" s="27"/>
      <c r="AD216" s="27"/>
      <c r="AE216" s="27"/>
      <c r="AF216" s="27"/>
      <c r="AG216" s="27"/>
      <c r="AH216" s="27"/>
      <c r="AI216" s="27"/>
      <c r="AJ216" s="27"/>
    </row>
    <row r="217" spans="1:36" x14ac:dyDescent="0.25">
      <c r="A217" s="28">
        <f t="shared" si="102"/>
        <v>9</v>
      </c>
      <c r="B217" s="130">
        <v>0.95699999999999996</v>
      </c>
      <c r="C217" s="130">
        <v>0.98</v>
      </c>
      <c r="D217" s="130">
        <v>0.95</v>
      </c>
      <c r="E217" s="130">
        <v>0.9</v>
      </c>
      <c r="F217" s="130">
        <v>0.85</v>
      </c>
      <c r="G217" s="130">
        <v>0.73</v>
      </c>
      <c r="H217" s="130">
        <v>0.68</v>
      </c>
      <c r="I217" s="130">
        <v>0.71</v>
      </c>
      <c r="J217" s="130">
        <v>0.72</v>
      </c>
      <c r="K217" s="130">
        <v>0.71</v>
      </c>
      <c r="L217" s="130">
        <v>0.82</v>
      </c>
      <c r="M217" s="130">
        <v>0.83</v>
      </c>
      <c r="N217" s="28"/>
      <c r="O217" s="30"/>
      <c r="P217" s="32"/>
      <c r="Q217" s="32"/>
      <c r="R217" s="30"/>
      <c r="S217" s="28"/>
      <c r="T217" s="30"/>
      <c r="U217" s="28"/>
      <c r="V217" s="28"/>
      <c r="W217" s="30"/>
      <c r="X217" s="32"/>
      <c r="Y217" s="27"/>
      <c r="Z217" s="27"/>
      <c r="AA217" s="27"/>
      <c r="AB217" s="27"/>
      <c r="AC217" s="27"/>
      <c r="AD217" s="27"/>
      <c r="AE217" s="27"/>
      <c r="AF217" s="27"/>
      <c r="AG217" s="27"/>
      <c r="AH217" s="27"/>
      <c r="AI217" s="27"/>
      <c r="AJ217" s="27"/>
    </row>
    <row r="218" spans="1:36" x14ac:dyDescent="0.25">
      <c r="A218" s="28">
        <f t="shared" si="102"/>
        <v>10</v>
      </c>
      <c r="B218" s="130">
        <v>0.94299999999999995</v>
      </c>
      <c r="C218" s="130">
        <v>0.97</v>
      </c>
      <c r="D218" s="130">
        <v>0.94</v>
      </c>
      <c r="E218" s="130">
        <v>0.88</v>
      </c>
      <c r="F218" s="130">
        <v>0.83</v>
      </c>
      <c r="G218" s="130">
        <v>0.72</v>
      </c>
      <c r="H218" s="130">
        <v>0.67</v>
      </c>
      <c r="I218" s="130">
        <v>0.7</v>
      </c>
      <c r="J218" s="130">
        <v>0.71</v>
      </c>
      <c r="K218" s="130">
        <v>0.7</v>
      </c>
      <c r="L218" s="130">
        <v>0.81</v>
      </c>
      <c r="M218" s="130">
        <v>0.81</v>
      </c>
      <c r="N218" s="28"/>
      <c r="O218" s="30"/>
      <c r="P218" s="32"/>
      <c r="Q218" s="32"/>
      <c r="R218" s="30"/>
      <c r="S218" s="28"/>
      <c r="T218" s="30"/>
      <c r="U218" s="28"/>
      <c r="V218" s="28"/>
      <c r="W218" s="30"/>
      <c r="X218" s="32"/>
      <c r="Y218" s="27"/>
      <c r="Z218" s="27"/>
      <c r="AA218" s="27"/>
      <c r="AB218" s="27"/>
      <c r="AC218" s="27"/>
      <c r="AD218" s="27"/>
      <c r="AE218" s="27"/>
      <c r="AF218" s="27"/>
      <c r="AG218" s="27"/>
      <c r="AH218" s="27"/>
      <c r="AI218" s="27"/>
      <c r="AJ218" s="27"/>
    </row>
    <row r="219" spans="1:36" x14ac:dyDescent="0.25">
      <c r="A219" s="28">
        <f t="shared" si="102"/>
        <v>11</v>
      </c>
      <c r="B219" s="130">
        <v>0.86799999999999999</v>
      </c>
      <c r="C219" s="130">
        <v>0.89</v>
      </c>
      <c r="D219" s="130">
        <v>0.87</v>
      </c>
      <c r="E219" s="130">
        <v>0.81</v>
      </c>
      <c r="F219" s="130">
        <v>0.77</v>
      </c>
      <c r="G219" s="130">
        <v>0.66</v>
      </c>
      <c r="H219" s="130">
        <v>0.62</v>
      </c>
      <c r="I219" s="130">
        <v>0.65</v>
      </c>
      <c r="J219" s="130">
        <v>0.65</v>
      </c>
      <c r="K219" s="130">
        <v>0.65</v>
      </c>
      <c r="L219" s="130">
        <v>0.74</v>
      </c>
      <c r="M219" s="130">
        <v>0.75</v>
      </c>
      <c r="N219" s="28"/>
      <c r="O219" s="30"/>
      <c r="P219" s="32"/>
      <c r="Q219" s="32"/>
      <c r="R219" s="30"/>
      <c r="S219" s="28"/>
      <c r="T219" s="30"/>
      <c r="U219" s="28"/>
      <c r="V219" s="28"/>
      <c r="W219" s="30"/>
      <c r="X219" s="32"/>
      <c r="Y219" s="27"/>
      <c r="Z219" s="27"/>
      <c r="AA219" s="27"/>
      <c r="AB219" s="27"/>
      <c r="AC219" s="27"/>
      <c r="AD219" s="27"/>
      <c r="AE219" s="27"/>
      <c r="AF219" s="27"/>
      <c r="AG219" s="27"/>
      <c r="AH219" s="27"/>
      <c r="AI219" s="27"/>
      <c r="AJ219" s="27"/>
    </row>
    <row r="220" spans="1:36" x14ac:dyDescent="0.25">
      <c r="A220" s="28">
        <f t="shared" si="102"/>
        <v>12</v>
      </c>
      <c r="B220" s="130">
        <v>0.78200000000000003</v>
      </c>
      <c r="C220" s="130">
        <v>0.8</v>
      </c>
      <c r="D220" s="130">
        <v>0.78</v>
      </c>
      <c r="E220" s="130">
        <v>0.73</v>
      </c>
      <c r="F220" s="130">
        <v>0.69</v>
      </c>
      <c r="G220" s="130">
        <v>0.59</v>
      </c>
      <c r="H220" s="130">
        <v>0.56000000000000005</v>
      </c>
      <c r="I220" s="130">
        <v>0.57999999999999996</v>
      </c>
      <c r="J220" s="130">
        <v>0.59</v>
      </c>
      <c r="K220" s="130">
        <v>0.57999999999999996</v>
      </c>
      <c r="L220" s="130">
        <v>0.67</v>
      </c>
      <c r="M220" s="130">
        <v>0.68</v>
      </c>
      <c r="N220" s="28"/>
      <c r="O220" s="30"/>
      <c r="P220" s="32"/>
      <c r="Q220" s="32"/>
      <c r="R220" s="30"/>
      <c r="S220" s="28"/>
      <c r="T220" s="30"/>
      <c r="U220" s="28"/>
      <c r="V220" s="28"/>
      <c r="W220" s="30"/>
      <c r="X220" s="32"/>
      <c r="Y220" s="27"/>
      <c r="Z220" s="27"/>
      <c r="AA220" s="27"/>
      <c r="AB220" s="27"/>
      <c r="AC220" s="27"/>
      <c r="AD220" s="27"/>
      <c r="AE220" s="27"/>
      <c r="AF220" s="27"/>
      <c r="AG220" s="27"/>
      <c r="AH220" s="27"/>
      <c r="AI220" s="27"/>
      <c r="AJ220" s="27"/>
    </row>
    <row r="221" spans="1:36" x14ac:dyDescent="0.25">
      <c r="A221" s="28">
        <f t="shared" si="102"/>
        <v>13</v>
      </c>
      <c r="B221" s="130">
        <v>0.67800000000000005</v>
      </c>
      <c r="C221" s="130">
        <v>0.7</v>
      </c>
      <c r="D221" s="130">
        <v>0.68</v>
      </c>
      <c r="E221" s="130">
        <v>0.63</v>
      </c>
      <c r="F221" s="130">
        <v>0.6</v>
      </c>
      <c r="G221" s="130">
        <v>0.51</v>
      </c>
      <c r="H221" s="130">
        <v>0.48</v>
      </c>
      <c r="I221" s="130">
        <v>0.5</v>
      </c>
      <c r="J221" s="130">
        <v>0.51</v>
      </c>
      <c r="K221" s="130">
        <v>0.5</v>
      </c>
      <c r="L221" s="130">
        <v>0.57999999999999996</v>
      </c>
      <c r="M221" s="130">
        <v>0.59</v>
      </c>
      <c r="N221" s="28"/>
      <c r="O221" s="30"/>
      <c r="P221" s="32"/>
      <c r="Q221" s="32"/>
      <c r="R221" s="30"/>
      <c r="S221" s="28"/>
      <c r="T221" s="30"/>
      <c r="U221" s="28"/>
      <c r="V221" s="28"/>
      <c r="W221" s="30"/>
      <c r="X221" s="32"/>
      <c r="Y221" s="27"/>
      <c r="Z221" s="27"/>
      <c r="AA221" s="27"/>
      <c r="AB221" s="27"/>
      <c r="AC221" s="27"/>
      <c r="AD221" s="27"/>
      <c r="AE221" s="27"/>
      <c r="AF221" s="27"/>
      <c r="AG221" s="27"/>
      <c r="AH221" s="27"/>
      <c r="AI221" s="27"/>
      <c r="AJ221" s="27"/>
    </row>
    <row r="222" spans="1:36" x14ac:dyDescent="0.25">
      <c r="A222" s="28">
        <f t="shared" si="102"/>
        <v>14</v>
      </c>
      <c r="B222" s="130">
        <v>0.59899999999999998</v>
      </c>
      <c r="C222" s="130">
        <v>0.62</v>
      </c>
      <c r="D222" s="130">
        <v>0.6</v>
      </c>
      <c r="E222" s="130">
        <v>0.56000000000000005</v>
      </c>
      <c r="F222" s="130">
        <v>0.53</v>
      </c>
      <c r="G222" s="130">
        <v>0.45</v>
      </c>
      <c r="H222" s="130">
        <v>0.43</v>
      </c>
      <c r="I222" s="130">
        <v>0.45</v>
      </c>
      <c r="J222" s="130">
        <v>0.45</v>
      </c>
      <c r="K222" s="130">
        <v>0.45</v>
      </c>
      <c r="L222" s="130">
        <v>0.51</v>
      </c>
      <c r="M222" s="130">
        <v>0.52</v>
      </c>
      <c r="N222" s="28"/>
      <c r="O222" s="30"/>
      <c r="P222" s="32"/>
      <c r="Q222" s="32"/>
      <c r="R222" s="30"/>
      <c r="S222" s="28"/>
      <c r="T222" s="30"/>
      <c r="U222" s="28"/>
      <c r="V222" s="28"/>
      <c r="W222" s="30"/>
      <c r="X222" s="32"/>
      <c r="Y222" s="27"/>
      <c r="Z222" s="27"/>
      <c r="AA222" s="27"/>
      <c r="AB222" s="27"/>
      <c r="AC222" s="27"/>
      <c r="AD222" s="27"/>
      <c r="AE222" s="27"/>
      <c r="AF222" s="27"/>
      <c r="AG222" s="27"/>
      <c r="AH222" s="27"/>
      <c r="AI222" s="27"/>
      <c r="AJ222" s="27"/>
    </row>
    <row r="223" spans="1:36" x14ac:dyDescent="0.25">
      <c r="A223" s="28">
        <f>A222+1</f>
        <v>15</v>
      </c>
      <c r="B223" s="130">
        <v>0.52300000000000002</v>
      </c>
      <c r="C223" s="130">
        <v>0.54</v>
      </c>
      <c r="D223" s="130">
        <v>0.52</v>
      </c>
      <c r="E223" s="130">
        <v>0.49</v>
      </c>
      <c r="F223" s="130">
        <v>0.46</v>
      </c>
      <c r="G223" s="130">
        <v>0.4</v>
      </c>
      <c r="H223" s="130">
        <v>0.37</v>
      </c>
      <c r="I223" s="130">
        <v>0.39</v>
      </c>
      <c r="J223" s="130">
        <v>0.39</v>
      </c>
      <c r="K223" s="130">
        <v>0.39</v>
      </c>
      <c r="L223" s="130">
        <v>0.45</v>
      </c>
      <c r="M223" s="130">
        <v>0.45</v>
      </c>
      <c r="N223" s="28"/>
      <c r="O223" s="30"/>
      <c r="P223" s="32"/>
      <c r="Q223" s="32"/>
      <c r="R223" s="30"/>
      <c r="S223" s="28"/>
      <c r="T223" s="30"/>
      <c r="U223" s="28"/>
      <c r="V223" s="28"/>
      <c r="W223" s="30"/>
      <c r="X223" s="32"/>
      <c r="Y223" s="27"/>
      <c r="Z223" s="27"/>
      <c r="AA223" s="27"/>
      <c r="AB223" s="27"/>
      <c r="AC223" s="27"/>
      <c r="AD223" s="27"/>
      <c r="AE223" s="27"/>
      <c r="AF223" s="27"/>
      <c r="AG223" s="27"/>
      <c r="AH223" s="27"/>
      <c r="AI223" s="27"/>
      <c r="AJ223" s="27"/>
    </row>
    <row r="224" spans="1:36" x14ac:dyDescent="0.25">
      <c r="A224" s="28">
        <f t="shared" si="102"/>
        <v>16</v>
      </c>
      <c r="B224" s="130">
        <v>0.499</v>
      </c>
      <c r="C224" s="130">
        <v>0.51</v>
      </c>
      <c r="D224" s="130">
        <v>0.5</v>
      </c>
      <c r="E224" s="130">
        <v>0.47</v>
      </c>
      <c r="F224" s="130">
        <v>0.44</v>
      </c>
      <c r="G224" s="130">
        <v>0.38</v>
      </c>
      <c r="H224" s="130">
        <v>0.36</v>
      </c>
      <c r="I224" s="130">
        <v>0.37</v>
      </c>
      <c r="J224" s="130">
        <v>0.37</v>
      </c>
      <c r="K224" s="130">
        <v>0.37</v>
      </c>
      <c r="L224" s="130">
        <v>0.43</v>
      </c>
      <c r="M224" s="130">
        <v>0.43</v>
      </c>
      <c r="N224" s="28"/>
      <c r="O224" s="30"/>
      <c r="P224" s="32"/>
      <c r="Q224" s="32"/>
      <c r="R224" s="30"/>
      <c r="S224" s="28"/>
      <c r="T224" s="30"/>
      <c r="U224" s="28"/>
      <c r="V224" s="28"/>
      <c r="W224" s="30"/>
      <c r="X224" s="32"/>
      <c r="Y224" s="27"/>
      <c r="Z224" s="27"/>
      <c r="AA224" s="27"/>
      <c r="AB224" s="27"/>
      <c r="AC224" s="27"/>
      <c r="AD224" s="27"/>
      <c r="AE224" s="27"/>
      <c r="AF224" s="27"/>
      <c r="AG224" s="27"/>
      <c r="AH224" s="27"/>
      <c r="AI224" s="27"/>
      <c r="AJ224" s="27"/>
    </row>
    <row r="225" spans="1:36" x14ac:dyDescent="0.25">
      <c r="A225" s="28">
        <f t="shared" si="102"/>
        <v>17</v>
      </c>
      <c r="B225" s="130">
        <v>0.53700000000000003</v>
      </c>
      <c r="C225" s="130">
        <v>0.55000000000000004</v>
      </c>
      <c r="D225" s="130">
        <v>0.54</v>
      </c>
      <c r="E225" s="130">
        <v>0.5</v>
      </c>
      <c r="F225" s="130">
        <v>0.47</v>
      </c>
      <c r="G225" s="130">
        <v>0.41</v>
      </c>
      <c r="H225" s="130">
        <v>0.38</v>
      </c>
      <c r="I225" s="130">
        <v>0.4</v>
      </c>
      <c r="J225" s="130">
        <v>0.4</v>
      </c>
      <c r="K225" s="130">
        <v>0.4</v>
      </c>
      <c r="L225" s="130">
        <v>0.46</v>
      </c>
      <c r="M225" s="130">
        <v>0.46</v>
      </c>
      <c r="N225" s="28"/>
      <c r="O225" s="30"/>
      <c r="P225" s="32"/>
      <c r="Q225" s="32"/>
      <c r="R225" s="30"/>
      <c r="S225" s="28"/>
      <c r="T225" s="30"/>
      <c r="U225" s="28"/>
      <c r="V225" s="28"/>
      <c r="W225" s="30"/>
      <c r="X225" s="32"/>
      <c r="Y225" s="27"/>
      <c r="Z225" s="27"/>
      <c r="AA225" s="27"/>
      <c r="AB225" s="27"/>
      <c r="AC225" s="27"/>
      <c r="AD225" s="27"/>
      <c r="AE225" s="27"/>
      <c r="AF225" s="27"/>
      <c r="AG225" s="27"/>
      <c r="AH225" s="27"/>
      <c r="AI225" s="27"/>
      <c r="AJ225" s="27"/>
    </row>
    <row r="226" spans="1:36" x14ac:dyDescent="0.25">
      <c r="A226" s="28">
        <f t="shared" si="102"/>
        <v>18</v>
      </c>
      <c r="B226" s="130">
        <v>0.64700000000000002</v>
      </c>
      <c r="C226" s="130">
        <v>0.67</v>
      </c>
      <c r="D226" s="130">
        <v>0.65</v>
      </c>
      <c r="E226" s="130">
        <v>0.61</v>
      </c>
      <c r="F226" s="130">
        <v>0.56999999999999995</v>
      </c>
      <c r="G226" s="130">
        <v>0.49</v>
      </c>
      <c r="H226" s="130">
        <v>0.46</v>
      </c>
      <c r="I226" s="130">
        <v>0.48</v>
      </c>
      <c r="J226" s="130">
        <v>0.49</v>
      </c>
      <c r="K226" s="130">
        <v>0.48</v>
      </c>
      <c r="L226" s="130">
        <v>0.55000000000000004</v>
      </c>
      <c r="M226" s="130">
        <v>0.56000000000000005</v>
      </c>
      <c r="N226" s="28"/>
      <c r="O226" s="30"/>
      <c r="P226" s="32"/>
      <c r="Q226" s="32"/>
      <c r="R226" s="30"/>
      <c r="S226" s="28"/>
      <c r="T226" s="30"/>
      <c r="U226" s="28"/>
      <c r="V226" s="28"/>
      <c r="W226" s="30"/>
      <c r="X226" s="32"/>
      <c r="Y226" s="27"/>
      <c r="Z226" s="27"/>
      <c r="AA226" s="27"/>
      <c r="AB226" s="27"/>
      <c r="AC226" s="27"/>
      <c r="AD226" s="27"/>
      <c r="AE226" s="27"/>
      <c r="AF226" s="27"/>
      <c r="AG226" s="27"/>
      <c r="AH226" s="27"/>
      <c r="AI226" s="27"/>
      <c r="AJ226" s="27"/>
    </row>
    <row r="227" spans="1:36" x14ac:dyDescent="0.25">
      <c r="A227" s="28">
        <f t="shared" si="102"/>
        <v>19</v>
      </c>
      <c r="B227" s="130">
        <v>0.76100000000000001</v>
      </c>
      <c r="C227" s="130">
        <v>0.78</v>
      </c>
      <c r="D227" s="130">
        <v>0.76</v>
      </c>
      <c r="E227" s="130">
        <v>0.71</v>
      </c>
      <c r="F227" s="130">
        <v>0.67</v>
      </c>
      <c r="G227" s="130">
        <v>0.57999999999999996</v>
      </c>
      <c r="H227" s="130">
        <v>0.54</v>
      </c>
      <c r="I227" s="130">
        <v>0.56999999999999995</v>
      </c>
      <c r="J227" s="130">
        <v>0.56999999999999995</v>
      </c>
      <c r="K227" s="130">
        <v>0.56999999999999995</v>
      </c>
      <c r="L227" s="130">
        <v>0.65</v>
      </c>
      <c r="M227" s="130">
        <v>0.66</v>
      </c>
      <c r="N227" s="28"/>
      <c r="O227" s="30"/>
      <c r="P227" s="32"/>
      <c r="Q227" s="32"/>
      <c r="R227" s="30"/>
      <c r="S227" s="28"/>
      <c r="T227" s="30"/>
      <c r="U227" s="28"/>
      <c r="V227" s="28"/>
      <c r="W227" s="30"/>
      <c r="X227" s="32"/>
      <c r="Y227" s="27"/>
      <c r="Z227" s="27"/>
      <c r="AA227" s="27"/>
      <c r="AB227" s="27"/>
      <c r="AC227" s="27"/>
      <c r="AD227" s="27"/>
      <c r="AE227" s="27"/>
      <c r="AF227" s="27"/>
      <c r="AG227" s="27"/>
      <c r="AH227" s="27"/>
      <c r="AI227" s="27"/>
      <c r="AJ227" s="27"/>
    </row>
    <row r="228" spans="1:36" x14ac:dyDescent="0.25">
      <c r="A228" s="28">
        <f t="shared" si="102"/>
        <v>20</v>
      </c>
      <c r="B228" s="130">
        <v>0.76400000000000001</v>
      </c>
      <c r="C228" s="130">
        <v>0.79</v>
      </c>
      <c r="D228" s="130">
        <v>0.76</v>
      </c>
      <c r="E228" s="130">
        <v>0.72</v>
      </c>
      <c r="F228" s="130">
        <v>0.68</v>
      </c>
      <c r="G228" s="130">
        <v>0.57999999999999996</v>
      </c>
      <c r="H228" s="130">
        <v>0.54</v>
      </c>
      <c r="I228" s="130">
        <v>0.56999999999999995</v>
      </c>
      <c r="J228" s="130">
        <v>0.56999999999999995</v>
      </c>
      <c r="K228" s="130">
        <v>0.56999999999999995</v>
      </c>
      <c r="L228" s="130">
        <v>0.65</v>
      </c>
      <c r="M228" s="130">
        <v>0.66</v>
      </c>
      <c r="N228" s="28"/>
      <c r="O228" s="30"/>
      <c r="P228" s="32"/>
      <c r="Q228" s="32"/>
      <c r="R228" s="30"/>
      <c r="S228" s="28"/>
      <c r="T228" s="30"/>
      <c r="U228" s="28"/>
      <c r="V228" s="28"/>
      <c r="W228" s="30"/>
      <c r="X228" s="32"/>
      <c r="Y228" s="27"/>
      <c r="Z228" s="27"/>
      <c r="AA228" s="27"/>
      <c r="AB228" s="27"/>
      <c r="AC228" s="27"/>
      <c r="AD228" s="27"/>
      <c r="AE228" s="27"/>
      <c r="AF228" s="27"/>
      <c r="AG228" s="27"/>
      <c r="AH228" s="27"/>
      <c r="AI228" s="27"/>
      <c r="AJ228" s="27"/>
    </row>
    <row r="229" spans="1:36" x14ac:dyDescent="0.25">
      <c r="A229" s="28">
        <f>A228+1</f>
        <v>21</v>
      </c>
      <c r="B229" s="130">
        <v>0.72599999999999998</v>
      </c>
      <c r="C229" s="130">
        <v>0.75</v>
      </c>
      <c r="D229" s="130">
        <v>0.72</v>
      </c>
      <c r="E229" s="130">
        <v>0.68</v>
      </c>
      <c r="F229" s="130">
        <v>0.64</v>
      </c>
      <c r="G229" s="130">
        <v>0.55000000000000004</v>
      </c>
      <c r="H229" s="130">
        <v>0.52</v>
      </c>
      <c r="I229" s="130">
        <v>0.54</v>
      </c>
      <c r="J229" s="130">
        <v>0.54</v>
      </c>
      <c r="K229" s="130">
        <v>0.54</v>
      </c>
      <c r="L229" s="130">
        <v>0.62</v>
      </c>
      <c r="M229" s="130">
        <v>0.63</v>
      </c>
      <c r="N229" s="28"/>
      <c r="O229" s="30"/>
      <c r="P229" s="32"/>
      <c r="Q229" s="32"/>
      <c r="R229" s="30"/>
      <c r="S229" s="28"/>
      <c r="T229" s="30"/>
      <c r="U229" s="28"/>
      <c r="V229" s="28"/>
      <c r="W229" s="30"/>
      <c r="X229" s="32"/>
      <c r="Y229" s="27"/>
      <c r="Z229" s="27"/>
      <c r="AA229" s="27"/>
      <c r="AB229" s="27"/>
      <c r="AC229" s="27"/>
      <c r="AD229" s="27"/>
      <c r="AE229" s="27"/>
      <c r="AF229" s="27"/>
      <c r="AG229" s="27"/>
      <c r="AH229" s="27"/>
      <c r="AI229" s="27"/>
      <c r="AJ229" s="27"/>
    </row>
    <row r="230" spans="1:36" x14ac:dyDescent="0.25">
      <c r="A230" s="28">
        <f t="shared" si="102"/>
        <v>22</v>
      </c>
      <c r="B230" s="130">
        <v>0.68899999999999995</v>
      </c>
      <c r="C230" s="130">
        <v>0.71</v>
      </c>
      <c r="D230" s="130">
        <v>0.69</v>
      </c>
      <c r="E230" s="130">
        <v>0.64</v>
      </c>
      <c r="F230" s="130">
        <v>0.61</v>
      </c>
      <c r="G230" s="130">
        <v>0.52</v>
      </c>
      <c r="H230" s="130">
        <v>0.49</v>
      </c>
      <c r="I230" s="130">
        <v>0.51</v>
      </c>
      <c r="J230" s="130">
        <v>0.52</v>
      </c>
      <c r="K230" s="130">
        <v>0.51</v>
      </c>
      <c r="L230" s="130">
        <v>0.59</v>
      </c>
      <c r="M230" s="130">
        <v>0.59</v>
      </c>
      <c r="N230" s="28"/>
      <c r="O230" s="30"/>
      <c r="P230" s="32"/>
      <c r="Q230" s="32"/>
      <c r="R230" s="30"/>
      <c r="S230" s="28"/>
      <c r="T230" s="30"/>
      <c r="U230" s="28"/>
      <c r="V230" s="28"/>
      <c r="W230" s="30"/>
      <c r="X230" s="32"/>
      <c r="Y230" s="27"/>
      <c r="Z230" s="27"/>
      <c r="AA230" s="27"/>
      <c r="AB230" s="27"/>
      <c r="AC230" s="27"/>
      <c r="AD230" s="27"/>
      <c r="AE230" s="27"/>
      <c r="AF230" s="27"/>
      <c r="AG230" s="27"/>
      <c r="AH230" s="27"/>
      <c r="AI230" s="27"/>
      <c r="AJ230" s="27"/>
    </row>
    <row r="231" spans="1:36" x14ac:dyDescent="0.25">
      <c r="A231" s="28">
        <f t="shared" si="102"/>
        <v>23</v>
      </c>
      <c r="B231" s="130">
        <v>0.59199999999999997</v>
      </c>
      <c r="C231" s="130">
        <v>0.61</v>
      </c>
      <c r="D231" s="130">
        <v>0.59</v>
      </c>
      <c r="E231" s="130">
        <v>0.55000000000000004</v>
      </c>
      <c r="F231" s="130">
        <v>0.52</v>
      </c>
      <c r="G231" s="130">
        <v>0.45</v>
      </c>
      <c r="H231" s="130">
        <v>0.42</v>
      </c>
      <c r="I231" s="130">
        <v>0.44</v>
      </c>
      <c r="J231" s="130">
        <v>0.44</v>
      </c>
      <c r="K231" s="130">
        <v>0.44</v>
      </c>
      <c r="L231" s="130">
        <v>0.51</v>
      </c>
      <c r="M231" s="130">
        <v>0.51</v>
      </c>
      <c r="N231" s="28"/>
      <c r="O231" s="30"/>
      <c r="P231" s="32"/>
      <c r="Q231" s="32"/>
      <c r="R231" s="30"/>
      <c r="S231" s="28"/>
      <c r="T231" s="30"/>
      <c r="U231" s="28"/>
      <c r="V231" s="28"/>
      <c r="W231" s="30"/>
      <c r="X231" s="32"/>
      <c r="Y231" s="27"/>
      <c r="Z231" s="27"/>
      <c r="AA231" s="27"/>
      <c r="AB231" s="27"/>
      <c r="AC231" s="27"/>
      <c r="AD231" s="27"/>
      <c r="AE231" s="27"/>
      <c r="AF231" s="27"/>
      <c r="AG231" s="27"/>
      <c r="AH231" s="27"/>
      <c r="AI231" s="27"/>
      <c r="AJ231" s="27"/>
    </row>
    <row r="232" spans="1:36" x14ac:dyDescent="0.25">
      <c r="A232" s="28">
        <f>A231+1</f>
        <v>24</v>
      </c>
      <c r="B232" s="130">
        <v>0.41299999999999998</v>
      </c>
      <c r="C232" s="130">
        <v>0.42</v>
      </c>
      <c r="D232" s="130">
        <v>0.41</v>
      </c>
      <c r="E232" s="130">
        <v>0.39</v>
      </c>
      <c r="F232" s="130">
        <v>0.36</v>
      </c>
      <c r="G232" s="130">
        <v>0.31</v>
      </c>
      <c r="H232" s="130">
        <v>0.28999999999999998</v>
      </c>
      <c r="I232" s="130">
        <v>0.31</v>
      </c>
      <c r="J232" s="130">
        <v>0.31</v>
      </c>
      <c r="K232" s="130">
        <v>0.31</v>
      </c>
      <c r="L232" s="130">
        <v>0.35</v>
      </c>
      <c r="M232" s="130">
        <v>0.36</v>
      </c>
      <c r="N232" s="28"/>
      <c r="O232" s="30"/>
      <c r="P232" s="32"/>
      <c r="Q232" s="32"/>
      <c r="R232" s="30"/>
      <c r="S232" s="28"/>
      <c r="T232" s="30"/>
      <c r="U232" s="28"/>
      <c r="V232" s="28"/>
      <c r="W232" s="30"/>
      <c r="X232" s="32"/>
      <c r="Y232" s="27"/>
      <c r="Z232" s="27"/>
      <c r="AA232" s="27"/>
      <c r="AB232" s="27"/>
      <c r="AC232" s="27"/>
      <c r="AD232" s="27"/>
      <c r="AE232" s="27"/>
      <c r="AF232" s="27"/>
      <c r="AG232" s="27"/>
      <c r="AH232" s="27"/>
      <c r="AI232" s="27"/>
      <c r="AJ232" s="27"/>
    </row>
    <row r="233" spans="1:36" x14ac:dyDescent="0.25">
      <c r="A233" s="28" t="s">
        <v>55</v>
      </c>
      <c r="B233" s="131">
        <f>SUM(B209:B232)</f>
        <v>13.497000000000002</v>
      </c>
      <c r="C233" s="131">
        <f t="shared" ref="C233:M233" si="103">SUM(C209:C232)</f>
        <v>13.889999999999999</v>
      </c>
      <c r="D233" s="131">
        <f t="shared" si="103"/>
        <v>13.47</v>
      </c>
      <c r="E233" s="131">
        <f t="shared" si="103"/>
        <v>12.63</v>
      </c>
      <c r="F233" s="131">
        <f t="shared" si="103"/>
        <v>11.93</v>
      </c>
      <c r="G233" s="131">
        <f t="shared" si="103"/>
        <v>10.23</v>
      </c>
      <c r="H233" s="131">
        <f t="shared" si="103"/>
        <v>9.61</v>
      </c>
      <c r="I233" s="131">
        <f t="shared" si="103"/>
        <v>10.029999999999999</v>
      </c>
      <c r="J233" s="131">
        <f t="shared" si="103"/>
        <v>10.120000000000001</v>
      </c>
      <c r="K233" s="131">
        <f t="shared" si="103"/>
        <v>10.029999999999999</v>
      </c>
      <c r="L233" s="131">
        <f t="shared" si="103"/>
        <v>11.53</v>
      </c>
      <c r="M233" s="131">
        <f t="shared" si="103"/>
        <v>11.67</v>
      </c>
      <c r="N233" s="28"/>
      <c r="O233" s="28"/>
      <c r="R233" s="28"/>
      <c r="S233" s="28"/>
      <c r="T233" s="138"/>
      <c r="U233" s="28"/>
      <c r="V233" s="28"/>
      <c r="W233" s="28"/>
      <c r="X233" s="28"/>
      <c r="Y233" s="27"/>
      <c r="Z233" s="27"/>
      <c r="AA233" s="27"/>
      <c r="AB233" s="27"/>
      <c r="AC233" s="27"/>
      <c r="AD233" s="27"/>
      <c r="AE233" s="27"/>
      <c r="AF233" s="27"/>
      <c r="AG233" s="27"/>
      <c r="AH233" s="27"/>
      <c r="AI233" s="27"/>
      <c r="AJ233" s="27"/>
    </row>
    <row r="234" spans="1:36" x14ac:dyDescent="0.25">
      <c r="A234" s="28" t="s">
        <v>53</v>
      </c>
      <c r="B234" s="28">
        <v>31</v>
      </c>
      <c r="C234" s="28">
        <v>28.25</v>
      </c>
      <c r="D234" s="28">
        <v>31</v>
      </c>
      <c r="E234" s="28">
        <v>30</v>
      </c>
      <c r="F234" s="28">
        <v>31</v>
      </c>
      <c r="G234" s="28">
        <v>30</v>
      </c>
      <c r="H234" s="28">
        <v>31</v>
      </c>
      <c r="I234" s="28">
        <v>31</v>
      </c>
      <c r="J234" s="28">
        <v>30</v>
      </c>
      <c r="K234" s="28">
        <v>31</v>
      </c>
      <c r="L234" s="28">
        <v>30</v>
      </c>
      <c r="M234" s="28">
        <v>31</v>
      </c>
      <c r="N234" s="28"/>
      <c r="O234" s="28"/>
      <c r="P234" s="31"/>
      <c r="Q234" s="31"/>
      <c r="R234" s="28"/>
      <c r="S234" s="28"/>
      <c r="T234" s="28"/>
      <c r="U234" s="28"/>
      <c r="V234" s="28"/>
      <c r="W234" s="28"/>
      <c r="X234" s="31"/>
      <c r="Y234" s="27"/>
      <c r="Z234" s="27"/>
      <c r="AA234" s="27"/>
      <c r="AB234" s="27"/>
      <c r="AC234" s="27"/>
      <c r="AD234" s="27"/>
      <c r="AE234" s="27"/>
      <c r="AF234" s="27"/>
      <c r="AG234" s="27"/>
      <c r="AH234" s="27"/>
      <c r="AI234" s="27"/>
      <c r="AJ234" s="27"/>
    </row>
    <row r="235" spans="1:36" x14ac:dyDescent="0.25">
      <c r="A235" s="28" t="s">
        <v>54</v>
      </c>
      <c r="B235" s="31">
        <f>B234*B233</f>
        <v>418.40700000000004</v>
      </c>
      <c r="C235" s="31">
        <f t="shared" ref="C235:M235" si="104">C234*C233</f>
        <v>392.39249999999998</v>
      </c>
      <c r="D235" s="31">
        <f t="shared" si="104"/>
        <v>417.57</v>
      </c>
      <c r="E235" s="31">
        <f t="shared" si="104"/>
        <v>378.90000000000003</v>
      </c>
      <c r="F235" s="31">
        <f t="shared" si="104"/>
        <v>369.83</v>
      </c>
      <c r="G235" s="31">
        <f t="shared" si="104"/>
        <v>306.90000000000003</v>
      </c>
      <c r="H235" s="31">
        <f t="shared" si="104"/>
        <v>297.90999999999997</v>
      </c>
      <c r="I235" s="31">
        <f t="shared" si="104"/>
        <v>310.93</v>
      </c>
      <c r="J235" s="31">
        <f t="shared" si="104"/>
        <v>303.60000000000002</v>
      </c>
      <c r="K235" s="31">
        <f t="shared" si="104"/>
        <v>310.93</v>
      </c>
      <c r="L235" s="31">
        <f t="shared" si="104"/>
        <v>345.9</v>
      </c>
      <c r="M235" s="31">
        <f t="shared" si="104"/>
        <v>361.77</v>
      </c>
      <c r="N235" s="31">
        <f>SUM(B235:M235)</f>
        <v>4215.039499999999</v>
      </c>
      <c r="O235" s="28"/>
      <c r="P235" s="31"/>
      <c r="Q235" s="31"/>
      <c r="R235" s="31"/>
      <c r="S235" s="28"/>
      <c r="T235" s="28"/>
      <c r="U235" s="28"/>
      <c r="V235" s="28"/>
      <c r="W235" s="28"/>
      <c r="X235" s="31"/>
      <c r="Y235" s="27"/>
      <c r="Z235" s="27"/>
      <c r="AA235" s="27"/>
      <c r="AB235" s="27"/>
      <c r="AC235" s="27"/>
      <c r="AD235" s="27"/>
      <c r="AE235" s="27"/>
      <c r="AF235" s="27"/>
      <c r="AG235" s="27"/>
      <c r="AH235" s="27"/>
      <c r="AI235" s="27"/>
      <c r="AJ235" s="27"/>
    </row>
    <row r="236" spans="1:36" x14ac:dyDescent="0.25">
      <c r="A236" s="28"/>
      <c r="B236" s="28"/>
      <c r="C236" s="28"/>
      <c r="D236" s="28"/>
      <c r="E236" s="28"/>
      <c r="F236" s="28"/>
      <c r="G236" s="28"/>
      <c r="H236" s="28"/>
      <c r="I236" s="28"/>
      <c r="J236" s="28"/>
      <c r="K236" s="28"/>
      <c r="L236" s="28"/>
      <c r="M236" s="28"/>
      <c r="N236" s="28"/>
      <c r="O236" s="28"/>
      <c r="R236" s="28"/>
      <c r="S236" s="28"/>
      <c r="T236" s="28"/>
      <c r="U236" s="28"/>
      <c r="V236" s="28"/>
      <c r="W236" s="28"/>
      <c r="X236" s="28"/>
      <c r="Y236" s="27"/>
      <c r="Z236" s="27"/>
      <c r="AA236" s="27"/>
      <c r="AB236" s="27"/>
      <c r="AC236" s="27"/>
      <c r="AD236" s="27"/>
      <c r="AE236" s="27"/>
      <c r="AF236" s="27"/>
      <c r="AG236" s="27"/>
      <c r="AH236" s="27"/>
      <c r="AI236" s="27"/>
      <c r="AJ236" s="27"/>
    </row>
    <row r="237" spans="1:36" x14ac:dyDescent="0.25">
      <c r="A237" s="129"/>
      <c r="B237" s="28"/>
      <c r="C237" s="28"/>
      <c r="D237" s="28"/>
      <c r="E237" s="28"/>
      <c r="F237" s="28"/>
      <c r="G237" s="28"/>
      <c r="H237" s="28"/>
      <c r="I237" s="28"/>
      <c r="J237" s="28"/>
      <c r="K237" s="28"/>
      <c r="L237" s="28"/>
      <c r="M237" s="28"/>
      <c r="N237" s="28"/>
      <c r="O237" s="28"/>
      <c r="R237" s="28"/>
      <c r="S237" s="28"/>
      <c r="T237" s="28"/>
      <c r="U237" s="28"/>
      <c r="V237" s="28"/>
      <c r="W237" s="28"/>
      <c r="X237" s="28"/>
      <c r="Y237" s="27"/>
      <c r="Z237" s="27"/>
      <c r="AA237" s="27"/>
      <c r="AB237" s="27"/>
      <c r="AC237" s="27"/>
      <c r="AD237" s="27"/>
      <c r="AE237" s="27"/>
      <c r="AF237" s="27"/>
      <c r="AG237" s="27"/>
      <c r="AH237" s="27"/>
      <c r="AI237" s="27"/>
      <c r="AJ237" s="27"/>
    </row>
    <row r="238" spans="1:36" x14ac:dyDescent="0.25">
      <c r="A238" s="129" t="s">
        <v>93</v>
      </c>
      <c r="B238" s="28"/>
      <c r="C238" s="28" t="s">
        <v>117</v>
      </c>
      <c r="D238" s="28"/>
      <c r="E238" s="28"/>
      <c r="F238" s="28"/>
      <c r="G238" s="28"/>
      <c r="H238" s="28"/>
      <c r="I238" s="28"/>
      <c r="J238" s="28"/>
      <c r="K238" s="28"/>
      <c r="L238" s="28"/>
      <c r="M238" s="28"/>
      <c r="N238" s="28"/>
      <c r="O238" s="28"/>
      <c r="R238" s="28"/>
      <c r="S238" s="28"/>
      <c r="T238" s="28"/>
      <c r="U238" s="28"/>
      <c r="V238" s="28"/>
      <c r="W238" s="28"/>
      <c r="X238" s="28"/>
      <c r="Y238" s="27"/>
      <c r="Z238" s="27"/>
      <c r="AA238" s="27"/>
      <c r="AB238" s="27"/>
      <c r="AC238" s="27"/>
      <c r="AD238" s="27"/>
      <c r="AE238" s="27"/>
      <c r="AF238" s="27"/>
      <c r="AG238" s="27"/>
      <c r="AH238" s="27"/>
      <c r="AI238" s="27"/>
      <c r="AJ238" s="27"/>
    </row>
    <row r="239" spans="1:36" x14ac:dyDescent="0.25">
      <c r="A239" s="28" t="s">
        <v>182</v>
      </c>
      <c r="B239" s="161" t="s">
        <v>111</v>
      </c>
      <c r="C239" s="28"/>
      <c r="D239" s="28"/>
      <c r="E239" s="28"/>
      <c r="F239" s="28"/>
      <c r="G239" s="28"/>
      <c r="H239" s="28"/>
      <c r="I239" s="28"/>
      <c r="J239" s="28"/>
      <c r="K239" s="28"/>
      <c r="L239" s="28"/>
      <c r="M239" s="28"/>
      <c r="N239" s="28"/>
      <c r="O239" s="28"/>
      <c r="R239" s="28"/>
      <c r="S239" s="28"/>
      <c r="T239" s="28"/>
      <c r="U239" s="28"/>
      <c r="V239" s="28"/>
      <c r="W239" s="28"/>
      <c r="X239" s="28"/>
      <c r="Y239" s="27"/>
      <c r="Z239" s="27"/>
      <c r="AA239" s="27"/>
      <c r="AB239" s="27"/>
      <c r="AC239" s="27"/>
      <c r="AD239" s="27"/>
      <c r="AE239" s="27"/>
      <c r="AF239" s="27"/>
      <c r="AG239" s="27"/>
      <c r="AH239" s="27"/>
      <c r="AI239" s="27"/>
      <c r="AJ239" s="27"/>
    </row>
    <row r="240" spans="1:36" x14ac:dyDescent="0.25">
      <c r="A240" s="35"/>
      <c r="B240" s="36">
        <v>1</v>
      </c>
      <c r="C240" s="36">
        <f>B240+1</f>
        <v>2</v>
      </c>
      <c r="D240" s="36">
        <f t="shared" ref="D240" si="105">C240+1</f>
        <v>3</v>
      </c>
      <c r="E240" s="36">
        <f t="shared" ref="E240" si="106">D240+1</f>
        <v>4</v>
      </c>
      <c r="F240" s="36">
        <f t="shared" ref="F240" si="107">E240+1</f>
        <v>5</v>
      </c>
      <c r="G240" s="36">
        <f t="shared" ref="G240" si="108">F240+1</f>
        <v>6</v>
      </c>
      <c r="H240" s="36">
        <f t="shared" ref="H240" si="109">G240+1</f>
        <v>7</v>
      </c>
      <c r="I240" s="36">
        <f t="shared" ref="I240" si="110">H240+1</f>
        <v>8</v>
      </c>
      <c r="J240" s="36">
        <f t="shared" ref="J240" si="111">I240+1</f>
        <v>9</v>
      </c>
      <c r="K240" s="36">
        <f t="shared" ref="K240" si="112">J240+1</f>
        <v>10</v>
      </c>
      <c r="L240" s="36">
        <f t="shared" ref="L240" si="113">K240+1</f>
        <v>11</v>
      </c>
      <c r="M240" s="36">
        <f t="shared" ref="M240" si="114">L240+1</f>
        <v>12</v>
      </c>
      <c r="N240" s="35"/>
      <c r="O240" s="35"/>
      <c r="R240" s="28"/>
      <c r="S240" s="28"/>
      <c r="T240" s="28"/>
      <c r="U240" s="28"/>
      <c r="V240" s="28"/>
      <c r="W240" s="35"/>
      <c r="X240" s="28"/>
      <c r="Y240" s="27"/>
      <c r="Z240" s="27"/>
      <c r="AA240" s="27"/>
      <c r="AB240" s="27"/>
      <c r="AC240" s="27"/>
      <c r="AD240" s="27"/>
      <c r="AE240" s="27"/>
      <c r="AF240" s="27"/>
      <c r="AG240" s="27"/>
      <c r="AH240" s="27"/>
      <c r="AI240" s="27"/>
      <c r="AJ240" s="27"/>
    </row>
    <row r="241" spans="1:36" x14ac:dyDescent="0.25">
      <c r="A241" s="35"/>
      <c r="B241" s="36" t="s">
        <v>39</v>
      </c>
      <c r="C241" s="36" t="s">
        <v>40</v>
      </c>
      <c r="D241" s="36" t="s">
        <v>41</v>
      </c>
      <c r="E241" s="36" t="s">
        <v>42</v>
      </c>
      <c r="F241" s="36" t="s">
        <v>43</v>
      </c>
      <c r="G241" s="36" t="s">
        <v>44</v>
      </c>
      <c r="H241" s="36" t="s">
        <v>45</v>
      </c>
      <c r="I241" s="36" t="s">
        <v>46</v>
      </c>
      <c r="J241" s="36" t="s">
        <v>47</v>
      </c>
      <c r="K241" s="36" t="s">
        <v>48</v>
      </c>
      <c r="L241" s="36" t="s">
        <v>49</v>
      </c>
      <c r="M241" s="36" t="s">
        <v>50</v>
      </c>
      <c r="N241" s="35"/>
      <c r="O241" s="35"/>
      <c r="P241" s="29"/>
      <c r="Q241" s="29"/>
      <c r="R241" s="28"/>
      <c r="S241" s="28"/>
      <c r="T241" s="28"/>
      <c r="U241" s="28"/>
      <c r="V241" s="28"/>
      <c r="W241" s="35"/>
      <c r="X241" s="29"/>
      <c r="Y241" s="27"/>
      <c r="Z241" s="27"/>
      <c r="AA241" s="27"/>
      <c r="AB241" s="27"/>
      <c r="AC241" s="27"/>
      <c r="AD241" s="27"/>
      <c r="AE241" s="27"/>
      <c r="AF241" s="27"/>
      <c r="AG241" s="27"/>
      <c r="AH241" s="27"/>
      <c r="AI241" s="27"/>
      <c r="AJ241" s="27"/>
    </row>
    <row r="242" spans="1:36" x14ac:dyDescent="0.25">
      <c r="A242" s="35">
        <v>1</v>
      </c>
      <c r="B242" s="132">
        <v>8.3689392680605783E-5</v>
      </c>
      <c r="C242" s="132">
        <v>8.7950263932309083E-5</v>
      </c>
      <c r="D242" s="132">
        <v>9.199666039986895E-5</v>
      </c>
      <c r="E242" s="132">
        <v>9.9148311614426137E-5</v>
      </c>
      <c r="F242" s="132">
        <v>1.0384657596613782E-4</v>
      </c>
      <c r="G242" s="132">
        <v>1.1397978577996028E-4</v>
      </c>
      <c r="H242" s="132">
        <v>1.2059663253035941E-4</v>
      </c>
      <c r="I242" s="132">
        <v>1.1900640792651729E-4</v>
      </c>
      <c r="J242" s="132">
        <v>1.1418624507644397E-4</v>
      </c>
      <c r="K242" s="132">
        <v>1.1322630703018902E-4</v>
      </c>
      <c r="L242" s="132">
        <v>9.2353695830296866E-5</v>
      </c>
      <c r="M242" s="132">
        <v>8.2788927504470059E-5</v>
      </c>
      <c r="N242" s="35"/>
      <c r="O242" s="37"/>
      <c r="P242" s="32"/>
      <c r="Q242" s="32"/>
      <c r="R242" s="28"/>
      <c r="S242" s="28"/>
      <c r="T242" s="28"/>
      <c r="U242" s="28"/>
      <c r="V242" s="28"/>
      <c r="W242" s="37"/>
      <c r="X242" s="32"/>
      <c r="Y242" s="27"/>
      <c r="Z242" s="27"/>
      <c r="AA242" s="27"/>
      <c r="AB242" s="27"/>
      <c r="AC242" s="27"/>
      <c r="AD242" s="27"/>
      <c r="AE242" s="27"/>
      <c r="AF242" s="27"/>
      <c r="AG242" s="27"/>
      <c r="AH242" s="27"/>
      <c r="AI242" s="27"/>
      <c r="AJ242" s="27"/>
    </row>
    <row r="243" spans="1:36" x14ac:dyDescent="0.25">
      <c r="A243" s="35">
        <f>A242+1</f>
        <v>2</v>
      </c>
      <c r="B243" s="132">
        <v>8.1796924034352683E-5</v>
      </c>
      <c r="C243" s="132">
        <v>8.5573502007481797E-5</v>
      </c>
      <c r="D243" s="132">
        <v>8.8817944540839491E-5</v>
      </c>
      <c r="E243" s="132">
        <v>9.456038340967623E-5</v>
      </c>
      <c r="F243" s="132">
        <v>9.9462186198877352E-5</v>
      </c>
      <c r="G243" s="132">
        <v>1.0864833682838451E-4</v>
      </c>
      <c r="H243" s="132">
        <v>1.1434528330039736E-4</v>
      </c>
      <c r="I243" s="132">
        <v>1.1311362450733532E-4</v>
      </c>
      <c r="J243" s="132">
        <v>1.092802511615635E-4</v>
      </c>
      <c r="K243" s="132">
        <v>1.0785722822438144E-4</v>
      </c>
      <c r="L243" s="132">
        <v>8.9176590747194097E-5</v>
      </c>
      <c r="M243" s="132">
        <v>8.1037706651344851E-5</v>
      </c>
      <c r="N243" s="35"/>
      <c r="O243" s="37"/>
      <c r="P243" s="32"/>
      <c r="Q243" s="32"/>
      <c r="R243" s="28"/>
      <c r="S243" s="28"/>
      <c r="T243" s="28"/>
      <c r="U243" s="28"/>
      <c r="V243" s="28"/>
      <c r="W243" s="37"/>
      <c r="X243" s="32"/>
      <c r="Y243" s="27"/>
      <c r="Z243" s="27"/>
      <c r="AA243" s="27"/>
      <c r="AB243" s="27"/>
      <c r="AC243" s="27"/>
      <c r="AD243" s="27"/>
      <c r="AE243" s="27"/>
      <c r="AF243" s="27"/>
      <c r="AG243" s="27"/>
      <c r="AH243" s="27"/>
      <c r="AI243" s="27"/>
      <c r="AJ243" s="27"/>
    </row>
    <row r="244" spans="1:36" x14ac:dyDescent="0.25">
      <c r="A244" s="35">
        <f t="shared" ref="A244:A255" si="115">A243+1</f>
        <v>3</v>
      </c>
      <c r="B244" s="132">
        <v>8.0558662337453028E-5</v>
      </c>
      <c r="C244" s="132">
        <v>8.3947492505085449E-5</v>
      </c>
      <c r="D244" s="132">
        <v>8.66411475064129E-5</v>
      </c>
      <c r="E244" s="132">
        <v>9.1277257761179602E-5</v>
      </c>
      <c r="F244" s="132">
        <v>9.6149190710737964E-5</v>
      </c>
      <c r="G244" s="132">
        <v>1.0466947554504708E-4</v>
      </c>
      <c r="H244" s="132">
        <v>1.0961368899861955E-4</v>
      </c>
      <c r="I244" s="132">
        <v>1.0880361036542458E-4</v>
      </c>
      <c r="J244" s="132">
        <v>1.0568474227048751E-4</v>
      </c>
      <c r="K244" s="132">
        <v>1.0367140793590739E-4</v>
      </c>
      <c r="L244" s="132">
        <v>8.6985357516532595E-5</v>
      </c>
      <c r="M244" s="132">
        <v>7.987785867688568E-5</v>
      </c>
      <c r="N244" s="35"/>
      <c r="O244" s="35"/>
      <c r="P244" s="32"/>
      <c r="Q244" s="32"/>
      <c r="R244" s="28"/>
      <c r="S244" s="28"/>
      <c r="T244" s="28"/>
      <c r="U244" s="28"/>
      <c r="V244" s="28"/>
      <c r="W244" s="35"/>
      <c r="X244" s="32"/>
      <c r="Y244" s="27"/>
      <c r="Z244" s="27"/>
      <c r="AA244" s="27"/>
      <c r="AB244" s="27"/>
      <c r="AC244" s="27"/>
      <c r="AD244" s="27"/>
      <c r="AE244" s="27"/>
      <c r="AF244" s="27"/>
      <c r="AG244" s="27"/>
      <c r="AH244" s="27"/>
      <c r="AI244" s="27"/>
      <c r="AJ244" s="27"/>
    </row>
    <row r="245" spans="1:36" x14ac:dyDescent="0.25">
      <c r="A245" s="35">
        <f t="shared" si="115"/>
        <v>4</v>
      </c>
      <c r="B245" s="132">
        <v>7.9898394340524535E-5</v>
      </c>
      <c r="C245" s="132">
        <v>8.2989519464096807E-5</v>
      </c>
      <c r="D245" s="132">
        <v>8.5247362960311768E-5</v>
      </c>
      <c r="E245" s="132">
        <v>8.9121073165670262E-5</v>
      </c>
      <c r="F245" s="132">
        <v>9.3893963658836543E-5</v>
      </c>
      <c r="G245" s="132">
        <v>1.0187260224931184E-4</v>
      </c>
      <c r="H245" s="132">
        <v>1.0623359185989298E-4</v>
      </c>
      <c r="I245" s="132">
        <v>1.0574946189949255E-4</v>
      </c>
      <c r="J245" s="132">
        <v>1.0321741842259972E-4</v>
      </c>
      <c r="K245" s="132">
        <v>1.0051987641026644E-4</v>
      </c>
      <c r="L245" s="132">
        <v>8.5590809102288056E-5</v>
      </c>
      <c r="M245" s="132">
        <v>7.9264147502321316E-5</v>
      </c>
      <c r="N245" s="35"/>
      <c r="O245" s="35"/>
      <c r="P245" s="32"/>
      <c r="Q245" s="32"/>
      <c r="R245" s="28"/>
      <c r="S245" s="28"/>
      <c r="T245" s="28"/>
      <c r="U245" s="28"/>
      <c r="V245" s="28"/>
      <c r="W245" s="35"/>
      <c r="X245" s="32"/>
      <c r="Y245" s="27"/>
      <c r="Z245" s="27"/>
      <c r="AA245" s="27"/>
      <c r="AB245" s="27"/>
      <c r="AC245" s="27"/>
      <c r="AD245" s="27"/>
      <c r="AE245" s="27"/>
      <c r="AF245" s="27"/>
      <c r="AG245" s="27"/>
      <c r="AH245" s="27"/>
      <c r="AI245" s="27"/>
      <c r="AJ245" s="27"/>
    </row>
    <row r="246" spans="1:36" x14ac:dyDescent="0.25">
      <c r="A246" s="35">
        <f t="shared" si="115"/>
        <v>5</v>
      </c>
      <c r="B246" s="132">
        <v>7.97843911145136E-5</v>
      </c>
      <c r="C246" s="132">
        <v>8.2698297640640582E-5</v>
      </c>
      <c r="D246" s="132">
        <v>8.4643376893793419E-5</v>
      </c>
      <c r="E246" s="132">
        <v>8.7915552568497592E-5</v>
      </c>
      <c r="F246" s="132">
        <v>9.2629449570801576E-5</v>
      </c>
      <c r="G246" s="132">
        <v>1.0027622500499679E-4</v>
      </c>
      <c r="H246" s="132">
        <v>1.0423639607039698E-4</v>
      </c>
      <c r="I246" s="132">
        <v>1.0392808119464802E-4</v>
      </c>
      <c r="J246" s="132">
        <v>1.0165183027918707E-4</v>
      </c>
      <c r="K246" s="132">
        <v>9.8441536767684325E-5</v>
      </c>
      <c r="L246" s="132">
        <v>8.4981649402424324E-5</v>
      </c>
      <c r="M246" s="132">
        <v>7.9182446928405798E-5</v>
      </c>
      <c r="N246" s="35"/>
      <c r="O246" s="35"/>
      <c r="P246" s="32"/>
      <c r="Q246" s="32"/>
      <c r="R246" s="28"/>
      <c r="S246" s="28"/>
      <c r="T246" s="28"/>
      <c r="U246" s="28"/>
      <c r="V246" s="28"/>
      <c r="W246" s="35"/>
      <c r="X246" s="32"/>
      <c r="Y246" s="27"/>
      <c r="Z246" s="27"/>
      <c r="AA246" s="27"/>
      <c r="AB246" s="27"/>
      <c r="AC246" s="27"/>
      <c r="AD246" s="27"/>
      <c r="AE246" s="27"/>
      <c r="AF246" s="27"/>
      <c r="AG246" s="27"/>
      <c r="AH246" s="27"/>
      <c r="AI246" s="27"/>
      <c r="AJ246" s="27"/>
    </row>
    <row r="247" spans="1:36" x14ac:dyDescent="0.25">
      <c r="A247" s="35">
        <f t="shared" si="115"/>
        <v>6</v>
      </c>
      <c r="B247" s="132">
        <v>8.0270989501098208E-5</v>
      </c>
      <c r="C247" s="132">
        <v>8.3003330037902801E-5</v>
      </c>
      <c r="D247" s="132">
        <v>8.4788252058649779E-5</v>
      </c>
      <c r="E247" s="132">
        <v>8.7699475803789152E-5</v>
      </c>
      <c r="F247" s="132">
        <v>9.2332832997011968E-5</v>
      </c>
      <c r="G247" s="132">
        <v>9.9892914722664596E-5</v>
      </c>
      <c r="H247" s="132">
        <v>1.0372725158224309E-4</v>
      </c>
      <c r="I247" s="132">
        <v>1.033584811179323E-4</v>
      </c>
      <c r="J247" s="132">
        <v>1.0103390661109579E-4</v>
      </c>
      <c r="K247" s="132">
        <v>9.7397974413473374E-5</v>
      </c>
      <c r="L247" s="132">
        <v>8.508193932533089E-5</v>
      </c>
      <c r="M247" s="132">
        <v>7.9698258311681894E-5</v>
      </c>
      <c r="N247" s="35"/>
      <c r="O247" s="35"/>
      <c r="P247" s="32"/>
      <c r="Q247" s="32"/>
      <c r="R247" s="28"/>
      <c r="S247" s="28"/>
      <c r="T247" s="28"/>
      <c r="U247" s="28"/>
      <c r="V247" s="28"/>
      <c r="W247" s="35"/>
      <c r="X247" s="32"/>
      <c r="Y247" s="27"/>
      <c r="Z247" s="27"/>
      <c r="AA247" s="27"/>
      <c r="AB247" s="27"/>
      <c r="AC247" s="27"/>
      <c r="AD247" s="27"/>
      <c r="AE247" s="27"/>
      <c r="AF247" s="27"/>
      <c r="AG247" s="27"/>
      <c r="AH247" s="27"/>
      <c r="AI247" s="27"/>
      <c r="AJ247" s="27"/>
    </row>
    <row r="248" spans="1:36" x14ac:dyDescent="0.25">
      <c r="A248" s="35">
        <f t="shared" si="115"/>
        <v>7</v>
      </c>
      <c r="B248" s="132">
        <v>8.1465978624403526E-5</v>
      </c>
      <c r="C248" s="132">
        <v>8.3996475487257342E-5</v>
      </c>
      <c r="D248" s="132">
        <v>8.5750407063994556E-5</v>
      </c>
      <c r="E248" s="132">
        <v>8.8574051122399563E-5</v>
      </c>
      <c r="F248" s="132">
        <v>9.3312936362686244E-5</v>
      </c>
      <c r="G248" s="132">
        <v>1.0119717145977909E-4</v>
      </c>
      <c r="H248" s="132">
        <v>1.0515103892988423E-4</v>
      </c>
      <c r="I248" s="132">
        <v>1.0441470112535502E-4</v>
      </c>
      <c r="J248" s="132">
        <v>1.0145978371396748E-4</v>
      </c>
      <c r="K248" s="132">
        <v>9.7581993254212398E-5</v>
      </c>
      <c r="L248" s="132">
        <v>8.6047507551397325E-5</v>
      </c>
      <c r="M248" s="132">
        <v>8.0941466977635729E-5</v>
      </c>
      <c r="N248" s="35"/>
      <c r="O248" s="35"/>
      <c r="P248" s="32"/>
      <c r="Q248" s="32"/>
      <c r="R248" s="28"/>
      <c r="S248" s="28"/>
      <c r="T248" s="28"/>
      <c r="U248" s="28"/>
      <c r="V248" s="28"/>
      <c r="W248" s="35"/>
      <c r="X248" s="32"/>
      <c r="Y248" s="27"/>
      <c r="Z248" s="27"/>
      <c r="AA248" s="27"/>
      <c r="AB248" s="27"/>
      <c r="AC248" s="27"/>
      <c r="AD248" s="27"/>
      <c r="AE248" s="27"/>
      <c r="AF248" s="27"/>
      <c r="AG248" s="27"/>
      <c r="AH248" s="27"/>
      <c r="AI248" s="27"/>
      <c r="AJ248" s="27"/>
    </row>
    <row r="249" spans="1:36" x14ac:dyDescent="0.25">
      <c r="A249" s="35">
        <f t="shared" si="115"/>
        <v>8</v>
      </c>
      <c r="B249" s="132">
        <v>8.3272309931912449E-5</v>
      </c>
      <c r="C249" s="132">
        <v>8.5763003840023675E-5</v>
      </c>
      <c r="D249" s="132">
        <v>8.7710232706724576E-5</v>
      </c>
      <c r="E249" s="132">
        <v>9.0736356122903634E-5</v>
      </c>
      <c r="F249" s="132">
        <v>9.579225539883795E-5</v>
      </c>
      <c r="G249" s="132">
        <v>1.0449831718161863E-4</v>
      </c>
      <c r="H249" s="132">
        <v>1.0902856277001889E-4</v>
      </c>
      <c r="I249" s="132">
        <v>1.0753246443936957E-4</v>
      </c>
      <c r="J249" s="132">
        <v>1.0339636027008245E-4</v>
      </c>
      <c r="K249" s="132">
        <v>9.9166615923075284E-5</v>
      </c>
      <c r="L249" s="132">
        <v>8.7902277099016556E-5</v>
      </c>
      <c r="M249" s="132">
        <v>8.2818055234781869E-5</v>
      </c>
      <c r="N249" s="35"/>
      <c r="O249" s="35"/>
      <c r="P249" s="32"/>
      <c r="Q249" s="32"/>
      <c r="R249" s="28"/>
      <c r="S249" s="28"/>
      <c r="T249" s="28"/>
      <c r="U249" s="28"/>
      <c r="V249" s="28"/>
      <c r="W249" s="35"/>
      <c r="X249" s="32"/>
      <c r="Y249" s="27"/>
      <c r="Z249" s="27"/>
      <c r="AA249" s="27"/>
      <c r="AB249" s="27"/>
      <c r="AC249" s="27"/>
      <c r="AD249" s="27"/>
      <c r="AE249" s="27"/>
      <c r="AF249" s="27"/>
      <c r="AG249" s="27"/>
      <c r="AH249" s="27"/>
      <c r="AI249" s="27"/>
      <c r="AJ249" s="27"/>
    </row>
    <row r="250" spans="1:36" x14ac:dyDescent="0.25">
      <c r="A250" s="35">
        <f t="shared" si="115"/>
        <v>9</v>
      </c>
      <c r="B250" s="132">
        <v>8.5764725655045656E-5</v>
      </c>
      <c r="C250" s="132">
        <v>8.8408973664397871E-5</v>
      </c>
      <c r="D250" s="132">
        <v>9.0827725559350871E-5</v>
      </c>
      <c r="E250" s="132">
        <v>9.4295316567325065E-5</v>
      </c>
      <c r="F250" s="132">
        <v>9.9926388240337196E-5</v>
      </c>
      <c r="G250" s="132">
        <v>1.100614979998187E-4</v>
      </c>
      <c r="H250" s="132">
        <v>1.1578138682418899E-4</v>
      </c>
      <c r="I250" s="132">
        <v>1.1334774365419391E-4</v>
      </c>
      <c r="J250" s="132">
        <v>1.0744128685570098E-4</v>
      </c>
      <c r="K250" s="132">
        <v>1.0272046289431959E-4</v>
      </c>
      <c r="L250" s="132">
        <v>9.0876562338188685E-5</v>
      </c>
      <c r="M250" s="132">
        <v>8.5317932525218933E-5</v>
      </c>
      <c r="N250" s="35"/>
      <c r="O250" s="35"/>
      <c r="P250" s="32"/>
      <c r="Q250" s="32"/>
      <c r="R250" s="28"/>
      <c r="S250" s="28"/>
      <c r="T250" s="28"/>
      <c r="U250" s="28"/>
      <c r="V250" s="28"/>
      <c r="W250" s="35"/>
      <c r="X250" s="32"/>
      <c r="Y250" s="27"/>
      <c r="Z250" s="27"/>
      <c r="AA250" s="27"/>
      <c r="AB250" s="27"/>
      <c r="AC250" s="27"/>
      <c r="AD250" s="27"/>
      <c r="AE250" s="27"/>
      <c r="AF250" s="27"/>
      <c r="AG250" s="27"/>
      <c r="AH250" s="27"/>
      <c r="AI250" s="27"/>
      <c r="AJ250" s="27"/>
    </row>
    <row r="251" spans="1:36" x14ac:dyDescent="0.25">
      <c r="A251" s="35">
        <f t="shared" si="115"/>
        <v>10</v>
      </c>
      <c r="B251" s="132">
        <v>8.8917866688747465E-5</v>
      </c>
      <c r="C251" s="132">
        <v>9.1964709965547265E-5</v>
      </c>
      <c r="D251" s="132">
        <v>9.4921159194480062E-5</v>
      </c>
      <c r="E251" s="132">
        <v>9.9130050745339416E-5</v>
      </c>
      <c r="F251" s="132">
        <v>1.0569118462749953E-4</v>
      </c>
      <c r="G251" s="132">
        <v>1.1756727565224537E-4</v>
      </c>
      <c r="H251" s="132">
        <v>1.2512617803743669E-4</v>
      </c>
      <c r="I251" s="132">
        <v>1.2198479996575472E-4</v>
      </c>
      <c r="J251" s="132">
        <v>1.140536922796197E-4</v>
      </c>
      <c r="K251" s="132">
        <v>1.0877109939419869E-4</v>
      </c>
      <c r="L251" s="132">
        <v>9.5007267259079674E-5</v>
      </c>
      <c r="M251" s="132">
        <v>8.8518699260470635E-5</v>
      </c>
      <c r="N251" s="35"/>
      <c r="O251" s="35"/>
      <c r="P251" s="32"/>
      <c r="Q251" s="32"/>
      <c r="R251" s="28"/>
      <c r="S251" s="28"/>
      <c r="T251" s="28"/>
      <c r="U251" s="28"/>
      <c r="V251" s="28"/>
      <c r="W251" s="35"/>
      <c r="X251" s="32"/>
      <c r="Y251" s="27"/>
      <c r="Z251" s="27"/>
      <c r="AA251" s="27"/>
      <c r="AB251" s="27"/>
      <c r="AC251" s="27"/>
      <c r="AD251" s="27"/>
      <c r="AE251" s="27"/>
      <c r="AF251" s="27"/>
      <c r="AG251" s="27"/>
      <c r="AH251" s="27"/>
      <c r="AI251" s="27"/>
      <c r="AJ251" s="27"/>
    </row>
    <row r="252" spans="1:36" x14ac:dyDescent="0.25">
      <c r="A252" s="35">
        <f t="shared" si="115"/>
        <v>11</v>
      </c>
      <c r="B252" s="132">
        <v>9.235175514424642E-5</v>
      </c>
      <c r="C252" s="132">
        <v>9.5947670111244673E-5</v>
      </c>
      <c r="D252" s="132">
        <v>9.9401936190109572E-5</v>
      </c>
      <c r="E252" s="132">
        <v>1.0473435180120854E-4</v>
      </c>
      <c r="F252" s="132">
        <v>1.1268578418466373E-4</v>
      </c>
      <c r="G252" s="132">
        <v>1.2654279419638658E-4</v>
      </c>
      <c r="H252" s="132">
        <v>1.3639957342453457E-4</v>
      </c>
      <c r="I252" s="132">
        <v>1.3270129800549353E-4</v>
      </c>
      <c r="J252" s="132">
        <v>1.228964855371E-4</v>
      </c>
      <c r="K252" s="132">
        <v>1.1688019591165237E-4</v>
      </c>
      <c r="L252" s="132">
        <v>9.9682035049936978E-5</v>
      </c>
      <c r="M252" s="132">
        <v>9.2000347574054797E-5</v>
      </c>
      <c r="N252" s="35"/>
      <c r="O252" s="35"/>
      <c r="P252" s="32"/>
      <c r="Q252" s="32"/>
      <c r="R252" s="28"/>
      <c r="S252" s="28"/>
      <c r="T252" s="28"/>
      <c r="U252" s="28"/>
      <c r="V252" s="28"/>
      <c r="W252" s="35"/>
      <c r="X252" s="32"/>
      <c r="Y252" s="27"/>
      <c r="Z252" s="27"/>
      <c r="AA252" s="27"/>
      <c r="AB252" s="27"/>
      <c r="AC252" s="27"/>
      <c r="AD252" s="27"/>
      <c r="AE252" s="27"/>
      <c r="AF252" s="27"/>
      <c r="AG252" s="27"/>
      <c r="AH252" s="27"/>
      <c r="AI252" s="27"/>
      <c r="AJ252" s="27"/>
    </row>
    <row r="253" spans="1:36" x14ac:dyDescent="0.25">
      <c r="A253" s="35">
        <f t="shared" si="115"/>
        <v>12</v>
      </c>
      <c r="B253" s="132">
        <v>9.5553572025864337E-5</v>
      </c>
      <c r="C253" s="132">
        <v>9.969306509016993E-5</v>
      </c>
      <c r="D253" s="132">
        <v>1.0357391269791869E-4</v>
      </c>
      <c r="E253" s="132">
        <v>1.1036582086288295E-4</v>
      </c>
      <c r="F253" s="132">
        <v>1.2017741468796655E-4</v>
      </c>
      <c r="G253" s="132">
        <v>1.3599708385011444E-4</v>
      </c>
      <c r="H253" s="132">
        <v>1.484341280126596E-4</v>
      </c>
      <c r="I253" s="132">
        <v>1.4444898366767087E-4</v>
      </c>
      <c r="J253" s="132">
        <v>1.3309645127910266E-4</v>
      </c>
      <c r="K253" s="132">
        <v>1.2612809280830573E-4</v>
      </c>
      <c r="L253" s="132">
        <v>1.0426838291736422E-4</v>
      </c>
      <c r="M253" s="132">
        <v>9.5362097767458693E-5</v>
      </c>
      <c r="N253" s="35"/>
      <c r="O253" s="35"/>
      <c r="P253" s="32"/>
      <c r="Q253" s="32"/>
      <c r="R253" s="28"/>
      <c r="S253" s="28"/>
      <c r="T253" s="28"/>
      <c r="U253" s="28"/>
      <c r="V253" s="28"/>
      <c r="W253" s="35"/>
      <c r="X253" s="32"/>
      <c r="Y253" s="27"/>
      <c r="Z253" s="27"/>
      <c r="AA253" s="27"/>
      <c r="AB253" s="27"/>
      <c r="AC253" s="27"/>
      <c r="AD253" s="27"/>
      <c r="AE253" s="27"/>
      <c r="AF253" s="27"/>
      <c r="AG253" s="27"/>
      <c r="AH253" s="27"/>
      <c r="AI253" s="27"/>
      <c r="AJ253" s="27"/>
    </row>
    <row r="254" spans="1:36" x14ac:dyDescent="0.25">
      <c r="A254" s="35">
        <f t="shared" si="115"/>
        <v>13</v>
      </c>
      <c r="B254" s="132">
        <v>9.8703057091486263E-5</v>
      </c>
      <c r="C254" s="132">
        <v>1.0315049154305282E-4</v>
      </c>
      <c r="D254" s="132">
        <v>1.0734557453647984E-4</v>
      </c>
      <c r="E254" s="132">
        <v>1.1583490997999711E-4</v>
      </c>
      <c r="F254" s="132">
        <v>1.2773587928792136E-4</v>
      </c>
      <c r="G254" s="132">
        <v>1.4528193790004559E-4</v>
      </c>
      <c r="H254" s="132">
        <v>1.5992864489461814E-4</v>
      </c>
      <c r="I254" s="132">
        <v>1.5587663719587172E-4</v>
      </c>
      <c r="J254" s="132">
        <v>1.4353107818341348E-4</v>
      </c>
      <c r="K254" s="132">
        <v>1.3568348999805924E-4</v>
      </c>
      <c r="L254" s="132">
        <v>1.0858906916363634E-4</v>
      </c>
      <c r="M254" s="132">
        <v>9.8538326261257171E-5</v>
      </c>
      <c r="N254" s="35"/>
      <c r="O254" s="35"/>
      <c r="P254" s="32"/>
      <c r="Q254" s="32"/>
      <c r="R254" s="28"/>
      <c r="S254" s="28"/>
      <c r="T254" s="28"/>
      <c r="U254" s="28"/>
      <c r="V254" s="28"/>
      <c r="W254" s="35"/>
      <c r="X254" s="32"/>
      <c r="Y254" s="27"/>
      <c r="Z254" s="27"/>
      <c r="AA254" s="27"/>
      <c r="AB254" s="27"/>
      <c r="AC254" s="27"/>
      <c r="AD254" s="27"/>
      <c r="AE254" s="27"/>
      <c r="AF254" s="27"/>
      <c r="AG254" s="27"/>
      <c r="AH254" s="27"/>
      <c r="AI254" s="27"/>
      <c r="AJ254" s="27"/>
    </row>
    <row r="255" spans="1:36" x14ac:dyDescent="0.25">
      <c r="A255" s="35">
        <f t="shared" si="115"/>
        <v>14</v>
      </c>
      <c r="B255" s="132">
        <v>1.0170727592369598E-4</v>
      </c>
      <c r="C255" s="132">
        <v>1.0625929929522427E-4</v>
      </c>
      <c r="D255" s="132">
        <v>1.1068698116311591E-4</v>
      </c>
      <c r="E255" s="132">
        <v>1.2077433707203015E-4</v>
      </c>
      <c r="F255" s="132">
        <v>1.3480444391490441E-4</v>
      </c>
      <c r="G255" s="132">
        <v>1.5347654386976367E-4</v>
      </c>
      <c r="H255" s="132">
        <v>1.6966037953257594E-4</v>
      </c>
      <c r="I255" s="132">
        <v>1.6580723734578272E-4</v>
      </c>
      <c r="J255" s="132">
        <v>1.5305560918837214E-4</v>
      </c>
      <c r="K255" s="132">
        <v>1.4468121250213022E-4</v>
      </c>
      <c r="L255" s="132">
        <v>1.1259911387313272E-4</v>
      </c>
      <c r="M255" s="132">
        <v>1.0149157686292945E-4</v>
      </c>
      <c r="N255" s="35"/>
      <c r="O255" s="35"/>
      <c r="P255" s="32"/>
      <c r="Q255" s="32"/>
      <c r="R255" s="28"/>
      <c r="S255" s="28"/>
      <c r="T255" s="28"/>
      <c r="U255" s="28"/>
      <c r="V255" s="28"/>
      <c r="W255" s="35"/>
      <c r="X255" s="32"/>
      <c r="Y255" s="27"/>
      <c r="Z255" s="27"/>
      <c r="AA255" s="27"/>
      <c r="AB255" s="27"/>
      <c r="AC255" s="27"/>
      <c r="AD255" s="27"/>
      <c r="AE255" s="27"/>
      <c r="AF255" s="27"/>
      <c r="AG255" s="27"/>
      <c r="AH255" s="27"/>
      <c r="AI255" s="27"/>
      <c r="AJ255" s="27"/>
    </row>
    <row r="256" spans="1:36" x14ac:dyDescent="0.25">
      <c r="A256" s="35">
        <f>A255+1</f>
        <v>15</v>
      </c>
      <c r="B256" s="132">
        <v>1.0432549667726992E-4</v>
      </c>
      <c r="C256" s="132">
        <v>1.0901882679582781E-4</v>
      </c>
      <c r="D256" s="132">
        <v>1.1363351539178916E-4</v>
      </c>
      <c r="E256" s="132">
        <v>1.2513110850011878E-4</v>
      </c>
      <c r="F256" s="132">
        <v>1.4058309184410215E-4</v>
      </c>
      <c r="G256" s="132">
        <v>1.5981335313380911E-4</v>
      </c>
      <c r="H256" s="132">
        <v>1.7667451981496937E-4</v>
      </c>
      <c r="I256" s="132">
        <v>1.7318990129273071E-4</v>
      </c>
      <c r="J256" s="132">
        <v>1.6064312001416351E-4</v>
      </c>
      <c r="K256" s="132">
        <v>1.5217075023718304E-4</v>
      </c>
      <c r="L256" s="132">
        <v>1.1583318237645811E-4</v>
      </c>
      <c r="M256" s="132">
        <v>1.0377795476725272E-4</v>
      </c>
      <c r="N256" s="35"/>
      <c r="O256" s="35"/>
      <c r="P256" s="32"/>
      <c r="Q256" s="32"/>
      <c r="R256" s="28"/>
      <c r="S256" s="28"/>
      <c r="T256" s="28"/>
      <c r="U256" s="28"/>
      <c r="V256" s="28"/>
      <c r="W256" s="35"/>
      <c r="X256" s="32"/>
      <c r="Y256" s="27"/>
      <c r="Z256" s="27"/>
      <c r="AA256" s="27"/>
      <c r="AB256" s="27"/>
      <c r="AC256" s="27"/>
      <c r="AD256" s="27"/>
      <c r="AE256" s="27"/>
      <c r="AF256" s="27"/>
      <c r="AG256" s="27"/>
      <c r="AH256" s="27"/>
      <c r="AI256" s="27"/>
      <c r="AJ256" s="27"/>
    </row>
    <row r="257" spans="1:36" x14ac:dyDescent="0.25">
      <c r="A257" s="35">
        <f t="shared" ref="A257:A261" si="116">A256+1</f>
        <v>16</v>
      </c>
      <c r="B257" s="132">
        <v>1.0607425096806079E-4</v>
      </c>
      <c r="C257" s="132">
        <v>1.1112854645119012E-4</v>
      </c>
      <c r="D257" s="132">
        <v>1.1607474076920134E-4</v>
      </c>
      <c r="E257" s="132">
        <v>1.2856541243744954E-4</v>
      </c>
      <c r="F257" s="132">
        <v>1.4455535627522933E-4</v>
      </c>
      <c r="G257" s="132">
        <v>1.6375268552879017E-4</v>
      </c>
      <c r="H257" s="132">
        <v>1.8059349719255923E-4</v>
      </c>
      <c r="I257" s="132">
        <v>1.7751270690085676E-4</v>
      </c>
      <c r="J257" s="132">
        <v>1.6550955819121327E-4</v>
      </c>
      <c r="K257" s="132">
        <v>1.5733136229806235E-4</v>
      </c>
      <c r="L257" s="132">
        <v>1.1774175433015223E-4</v>
      </c>
      <c r="M257" s="132">
        <v>1.0476050495316086E-4</v>
      </c>
      <c r="N257" s="35"/>
      <c r="O257" s="35"/>
      <c r="P257" s="32"/>
      <c r="Q257" s="32"/>
      <c r="R257" s="28"/>
      <c r="S257" s="28"/>
      <c r="T257" s="28"/>
      <c r="U257" s="28"/>
      <c r="V257" s="28"/>
      <c r="W257" s="35"/>
      <c r="X257" s="32"/>
      <c r="Y257" s="27"/>
      <c r="Z257" s="27"/>
      <c r="AA257" s="27"/>
      <c r="AB257" s="27"/>
      <c r="AC257" s="27"/>
      <c r="AD257" s="27"/>
      <c r="AE257" s="27"/>
      <c r="AF257" s="27"/>
      <c r="AG257" s="27"/>
      <c r="AH257" s="27"/>
      <c r="AI257" s="27"/>
      <c r="AJ257" s="27"/>
    </row>
    <row r="258" spans="1:36" x14ac:dyDescent="0.25">
      <c r="A258" s="35">
        <f t="shared" si="116"/>
        <v>17</v>
      </c>
      <c r="B258" s="132">
        <v>1.0612563673222239E-4</v>
      </c>
      <c r="C258" s="132">
        <v>1.1214386618535973E-4</v>
      </c>
      <c r="D258" s="132">
        <v>1.1755910157694052E-4</v>
      </c>
      <c r="E258" s="132">
        <v>1.3090044022645854E-4</v>
      </c>
      <c r="F258" s="132">
        <v>1.465227114229946E-4</v>
      </c>
      <c r="G258" s="132">
        <v>1.6505924299003489E-4</v>
      </c>
      <c r="H258" s="132">
        <v>1.8138747379629913E-4</v>
      </c>
      <c r="I258" s="132">
        <v>1.7873516832378434E-4</v>
      </c>
      <c r="J258" s="132">
        <v>1.6722892599725425E-4</v>
      </c>
      <c r="K258" s="132">
        <v>1.5959087173773992E-4</v>
      </c>
      <c r="L258" s="132">
        <v>1.1767833178045968E-4</v>
      </c>
      <c r="M258" s="132">
        <v>1.0388394679765806E-4</v>
      </c>
      <c r="N258" s="35"/>
      <c r="O258" s="35"/>
      <c r="P258" s="32"/>
      <c r="Q258" s="32"/>
      <c r="R258" s="28"/>
      <c r="S258" s="28"/>
      <c r="T258" s="28"/>
      <c r="U258" s="28"/>
      <c r="V258" s="28"/>
      <c r="W258" s="35"/>
      <c r="X258" s="32"/>
      <c r="Y258" s="27"/>
      <c r="Z258" s="27"/>
      <c r="AA258" s="27"/>
      <c r="AB258" s="27"/>
      <c r="AC258" s="27"/>
      <c r="AD258" s="27"/>
      <c r="AE258" s="27"/>
      <c r="AF258" s="27"/>
      <c r="AG258" s="27"/>
      <c r="AH258" s="27"/>
      <c r="AI258" s="27"/>
      <c r="AJ258" s="27"/>
    </row>
    <row r="259" spans="1:36" x14ac:dyDescent="0.25">
      <c r="A259" s="35">
        <f t="shared" si="116"/>
        <v>18</v>
      </c>
      <c r="B259" s="132">
        <v>1.0447306514383249E-4</v>
      </c>
      <c r="C259" s="132">
        <v>1.1158111323025182E-4</v>
      </c>
      <c r="D259" s="132">
        <v>1.1745628167189042E-4</v>
      </c>
      <c r="E259" s="132">
        <v>1.3186625962475519E-4</v>
      </c>
      <c r="F259" s="132">
        <v>1.4619704475349454E-4</v>
      </c>
      <c r="G259" s="132">
        <v>1.6380013775414167E-4</v>
      </c>
      <c r="H259" s="132">
        <v>1.7934404072191191E-4</v>
      </c>
      <c r="I259" s="132">
        <v>1.7690160073630776E-4</v>
      </c>
      <c r="J259" s="132">
        <v>1.6559305381717002E-4</v>
      </c>
      <c r="K259" s="132">
        <v>1.5862828299423217E-4</v>
      </c>
      <c r="L259" s="132">
        <v>1.1595358028416511E-4</v>
      </c>
      <c r="M259" s="132">
        <v>1.0176407872716254E-4</v>
      </c>
      <c r="N259" s="35"/>
      <c r="O259" s="35"/>
      <c r="P259" s="32"/>
      <c r="Q259" s="32"/>
      <c r="R259" s="28"/>
      <c r="S259" s="28"/>
      <c r="T259" s="28"/>
      <c r="U259" s="28"/>
      <c r="V259" s="28"/>
      <c r="W259" s="35"/>
      <c r="X259" s="32"/>
    </row>
    <row r="260" spans="1:36" x14ac:dyDescent="0.25">
      <c r="A260" s="35">
        <f t="shared" si="116"/>
        <v>19</v>
      </c>
      <c r="B260" s="132">
        <v>1.0186420532347931E-4</v>
      </c>
      <c r="C260" s="132">
        <v>1.095913828292346E-4</v>
      </c>
      <c r="D260" s="132">
        <v>1.1572003926751254E-4</v>
      </c>
      <c r="E260" s="132">
        <v>1.3088391036098355E-4</v>
      </c>
      <c r="F260" s="132">
        <v>1.4332453270629478E-4</v>
      </c>
      <c r="G260" s="132">
        <v>1.6010724635662961E-4</v>
      </c>
      <c r="H260" s="132">
        <v>1.7468258644169843E-4</v>
      </c>
      <c r="I260" s="132">
        <v>1.7207098676015183E-4</v>
      </c>
      <c r="J260" s="132">
        <v>1.6051020926797255E-4</v>
      </c>
      <c r="K260" s="132">
        <v>1.5480153045473459E-4</v>
      </c>
      <c r="L260" s="132">
        <v>1.1349256627715454E-4</v>
      </c>
      <c r="M260" s="132">
        <v>9.9327669230835116E-5</v>
      </c>
      <c r="N260" s="35"/>
      <c r="O260" s="35"/>
      <c r="P260" s="32"/>
      <c r="Q260" s="32"/>
      <c r="R260" s="28"/>
      <c r="S260" s="28"/>
      <c r="T260" s="28"/>
      <c r="U260" s="28"/>
      <c r="V260" s="28"/>
      <c r="W260" s="35"/>
      <c r="X260" s="32"/>
    </row>
    <row r="261" spans="1:36" x14ac:dyDescent="0.25">
      <c r="A261" s="35">
        <f t="shared" si="116"/>
        <v>20</v>
      </c>
      <c r="B261" s="132">
        <v>9.9005175190763255E-5</v>
      </c>
      <c r="C261" s="132">
        <v>1.0678318849918696E-4</v>
      </c>
      <c r="D261" s="132">
        <v>1.1286589374230687E-4</v>
      </c>
      <c r="E261" s="132">
        <v>1.277903735248894E-4</v>
      </c>
      <c r="F261" s="132">
        <v>1.3800385421660884E-4</v>
      </c>
      <c r="G261" s="132">
        <v>1.5403895171074342E-4</v>
      </c>
      <c r="H261" s="132">
        <v>1.6749131568249932E-4</v>
      </c>
      <c r="I261" s="132">
        <v>1.6444698057754674E-4</v>
      </c>
      <c r="J261" s="132">
        <v>1.5281113959475057E-4</v>
      </c>
      <c r="K261" s="132">
        <v>1.489106780849907E-4</v>
      </c>
      <c r="L261" s="132">
        <v>1.1068305834416629E-4</v>
      </c>
      <c r="M261" s="132">
        <v>9.6806792854077755E-5</v>
      </c>
      <c r="N261" s="35"/>
      <c r="O261" s="35"/>
      <c r="P261" s="32"/>
      <c r="Q261" s="32"/>
      <c r="R261" s="28"/>
      <c r="S261" s="28"/>
      <c r="T261" s="28"/>
      <c r="U261" s="28"/>
      <c r="V261" s="28"/>
      <c r="W261" s="35"/>
      <c r="X261" s="32"/>
    </row>
    <row r="262" spans="1:36" x14ac:dyDescent="0.25">
      <c r="A262" s="35">
        <f>A261+1</f>
        <v>21</v>
      </c>
      <c r="B262" s="132">
        <v>9.6017871418499398E-5</v>
      </c>
      <c r="C262" s="132">
        <v>1.0349608231768953E-4</v>
      </c>
      <c r="D262" s="132">
        <v>1.0942450432291306E-4</v>
      </c>
      <c r="E262" s="132">
        <v>1.2302327124301179E-4</v>
      </c>
      <c r="F262" s="132">
        <v>1.3099534477928893E-4</v>
      </c>
      <c r="G262" s="132">
        <v>1.4612126739665851E-4</v>
      </c>
      <c r="H262" s="132">
        <v>1.5833853391101601E-4</v>
      </c>
      <c r="I262" s="132">
        <v>1.5503108856982568E-4</v>
      </c>
      <c r="J262" s="132">
        <v>1.4403810178540208E-4</v>
      </c>
      <c r="K262" s="132">
        <v>1.4214148652191979E-4</v>
      </c>
      <c r="L262" s="132">
        <v>1.0751007964490826E-4</v>
      </c>
      <c r="M262" s="132">
        <v>9.4219751463473899E-5</v>
      </c>
      <c r="N262" s="35"/>
      <c r="O262" s="35"/>
      <c r="P262" s="32"/>
      <c r="Q262" s="32"/>
      <c r="R262" s="28"/>
      <c r="S262" s="28"/>
      <c r="T262" s="28"/>
      <c r="U262" s="28"/>
      <c r="V262" s="28"/>
      <c r="W262" s="35"/>
      <c r="X262" s="32"/>
    </row>
    <row r="263" spans="1:36" x14ac:dyDescent="0.25">
      <c r="A263" s="35">
        <f t="shared" ref="A263:A264" si="117">A262+1</f>
        <v>22</v>
      </c>
      <c r="B263" s="132">
        <v>9.2855203369554424E-5</v>
      </c>
      <c r="C263" s="132">
        <v>9.986314105418205E-5</v>
      </c>
      <c r="D263" s="132">
        <v>1.0554789844621787E-4</v>
      </c>
      <c r="E263" s="132">
        <v>1.1731561656967743E-4</v>
      </c>
      <c r="F263" s="132">
        <v>1.2347348015109307E-4</v>
      </c>
      <c r="G263" s="132">
        <v>1.3736679308516903E-4</v>
      </c>
      <c r="H263" s="132">
        <v>1.4820731230424805E-4</v>
      </c>
      <c r="I263" s="132">
        <v>1.4506276652838214E-4</v>
      </c>
      <c r="J263" s="132">
        <v>1.3535291669872874E-4</v>
      </c>
      <c r="K263" s="132">
        <v>1.3486542091479327E-4</v>
      </c>
      <c r="L263" s="132">
        <v>1.0393956826393434E-4</v>
      </c>
      <c r="M263" s="132">
        <v>9.130170605950791E-5</v>
      </c>
      <c r="N263" s="35"/>
      <c r="O263" s="35"/>
      <c r="P263" s="32"/>
      <c r="Q263" s="32"/>
      <c r="R263" s="28"/>
      <c r="S263" s="28"/>
      <c r="T263" s="28"/>
      <c r="U263" s="28"/>
      <c r="V263" s="28"/>
      <c r="W263" s="35"/>
      <c r="X263" s="32"/>
    </row>
    <row r="264" spans="1:36" x14ac:dyDescent="0.25">
      <c r="A264" s="35">
        <f t="shared" si="117"/>
        <v>23</v>
      </c>
      <c r="B264" s="132">
        <v>8.9453787302828548E-5</v>
      </c>
      <c r="C264" s="132">
        <v>9.5774593914370437E-5</v>
      </c>
      <c r="D264" s="132">
        <v>1.0106303458275916E-4</v>
      </c>
      <c r="E264" s="132">
        <v>1.1098263681753741E-4</v>
      </c>
      <c r="F264" s="132">
        <v>1.1619627174725947E-4</v>
      </c>
      <c r="G264" s="132">
        <v>1.286185621657016E-4</v>
      </c>
      <c r="H264" s="132">
        <v>1.3802164186327219E-4</v>
      </c>
      <c r="I264" s="132">
        <v>1.3539349783537306E-4</v>
      </c>
      <c r="J264" s="132">
        <v>1.2717570266008939E-4</v>
      </c>
      <c r="K264" s="132">
        <v>1.2741850282413082E-4</v>
      </c>
      <c r="L264" s="132">
        <v>9.9747293826985263E-5</v>
      </c>
      <c r="M264" s="132">
        <v>8.8183523496547617E-5</v>
      </c>
      <c r="N264" s="35"/>
      <c r="O264" s="35"/>
      <c r="P264" s="32"/>
      <c r="Q264" s="32"/>
      <c r="R264" s="28"/>
      <c r="S264" s="28"/>
      <c r="T264" s="28"/>
      <c r="U264" s="28"/>
      <c r="V264" s="28"/>
      <c r="W264" s="35"/>
      <c r="X264" s="32"/>
    </row>
    <row r="265" spans="1:36" x14ac:dyDescent="0.25">
      <c r="A265" s="35">
        <f>A264+1</f>
        <v>24</v>
      </c>
      <c r="B265" s="132">
        <v>8.6276849326930561E-5</v>
      </c>
      <c r="C265" s="132">
        <v>9.167831156530635E-5</v>
      </c>
      <c r="D265" s="132">
        <v>9.6386021198863528E-5</v>
      </c>
      <c r="E265" s="132">
        <v>1.0458079630469335E-4</v>
      </c>
      <c r="F265" s="132">
        <v>1.0954437768324994E-4</v>
      </c>
      <c r="G265" s="132">
        <v>1.2062840469467875E-4</v>
      </c>
      <c r="H265" s="132">
        <v>1.2858890414455055E-4</v>
      </c>
      <c r="I265" s="132">
        <v>1.2647057297301382E-4</v>
      </c>
      <c r="J265" s="132">
        <v>1.1986997580208341E-4</v>
      </c>
      <c r="K265" s="132">
        <v>1.2005489297759124E-4</v>
      </c>
      <c r="L265" s="132">
        <v>9.5355316545890314E-5</v>
      </c>
      <c r="M265" s="132">
        <v>8.5188100806120719E-5</v>
      </c>
      <c r="N265" s="35"/>
      <c r="O265" s="35"/>
      <c r="P265" s="32"/>
      <c r="Q265" s="32"/>
      <c r="R265" s="28"/>
      <c r="S265" s="28"/>
      <c r="T265" s="28"/>
      <c r="U265" s="28"/>
      <c r="V265" s="28"/>
      <c r="W265" s="35"/>
      <c r="X265" s="32"/>
    </row>
    <row r="266" spans="1:36" x14ac:dyDescent="0.25">
      <c r="A266" s="35" t="s">
        <v>55</v>
      </c>
      <c r="B266" s="133">
        <f>SUM(B242:B265)</f>
        <v>2.2002068365473909E-3</v>
      </c>
      <c r="C266" s="133">
        <f t="shared" ref="C266:M266" si="118">SUM(C242:C265)</f>
        <v>2.3124051474270337E-3</v>
      </c>
      <c r="D266" s="133">
        <f t="shared" si="118"/>
        <v>2.4080837044424446E-3</v>
      </c>
      <c r="E266" s="133">
        <f t="shared" si="118"/>
        <v>2.6052070742069006E-3</v>
      </c>
      <c r="F266" s="133">
        <f t="shared" si="118"/>
        <v>2.8078365513868357E-3</v>
      </c>
      <c r="G266" s="133">
        <f t="shared" si="118"/>
        <v>3.1232686070564938E-3</v>
      </c>
      <c r="H266" s="133">
        <f t="shared" si="118"/>
        <v>3.3615925626408506E-3</v>
      </c>
      <c r="I266" s="133">
        <f t="shared" si="118"/>
        <v>3.3048888029088147E-3</v>
      </c>
      <c r="J266" s="133">
        <f t="shared" si="118"/>
        <v>3.1127178449575654E-3</v>
      </c>
      <c r="K266" s="133">
        <f t="shared" si="118"/>
        <v>3.0086412725132327E-3</v>
      </c>
      <c r="L266" s="133">
        <f t="shared" si="118"/>
        <v>2.4070769888500936E-3</v>
      </c>
      <c r="M266" s="133">
        <f t="shared" si="118"/>
        <v>2.176051877194714E-3</v>
      </c>
      <c r="N266" s="35"/>
      <c r="O266" s="35"/>
      <c r="R266" s="28"/>
      <c r="S266" s="28"/>
      <c r="T266" s="28"/>
      <c r="U266" s="28"/>
      <c r="V266" s="28"/>
      <c r="W266" s="35"/>
      <c r="X266" s="28"/>
    </row>
    <row r="267" spans="1:36" x14ac:dyDescent="0.25">
      <c r="A267" s="35" t="s">
        <v>53</v>
      </c>
      <c r="B267" s="35">
        <v>31</v>
      </c>
      <c r="C267" s="35">
        <v>28.25</v>
      </c>
      <c r="D267" s="35">
        <v>31</v>
      </c>
      <c r="E267" s="35">
        <v>30</v>
      </c>
      <c r="F267" s="35">
        <v>31</v>
      </c>
      <c r="G267" s="35">
        <v>30</v>
      </c>
      <c r="H267" s="35">
        <v>31</v>
      </c>
      <c r="I267" s="35">
        <v>31</v>
      </c>
      <c r="J267" s="35">
        <v>30</v>
      </c>
      <c r="K267" s="35">
        <v>31</v>
      </c>
      <c r="L267" s="35">
        <v>30</v>
      </c>
      <c r="M267" s="35">
        <v>31</v>
      </c>
      <c r="N267" s="35"/>
      <c r="O267" s="35"/>
      <c r="P267" s="31"/>
      <c r="Q267" s="31"/>
      <c r="R267" s="28"/>
      <c r="S267" s="28"/>
      <c r="T267" s="28"/>
      <c r="U267" s="28"/>
      <c r="V267" s="28"/>
      <c r="W267" s="35"/>
      <c r="X267" s="31"/>
    </row>
    <row r="268" spans="1:36" x14ac:dyDescent="0.25">
      <c r="A268" s="35" t="s">
        <v>54</v>
      </c>
      <c r="B268" s="39">
        <f>B267*B266</f>
        <v>6.8206411932969113E-2</v>
      </c>
      <c r="C268" s="39">
        <f t="shared" ref="C268:M268" si="119">C267*C266</f>
        <v>6.5325445414813707E-2</v>
      </c>
      <c r="D268" s="39">
        <f t="shared" si="119"/>
        <v>7.4650594837715786E-2</v>
      </c>
      <c r="E268" s="39">
        <f t="shared" si="119"/>
        <v>7.8156212226207014E-2</v>
      </c>
      <c r="F268" s="39">
        <f t="shared" si="119"/>
        <v>8.7042933092991909E-2</v>
      </c>
      <c r="G268" s="39">
        <f t="shared" si="119"/>
        <v>9.3698058211694815E-2</v>
      </c>
      <c r="H268" s="39">
        <f t="shared" si="119"/>
        <v>0.10420936944186637</v>
      </c>
      <c r="I268" s="39">
        <f t="shared" si="119"/>
        <v>0.10245155289017326</v>
      </c>
      <c r="J268" s="39">
        <f t="shared" si="119"/>
        <v>9.3381535348726966E-2</v>
      </c>
      <c r="K268" s="39">
        <f t="shared" si="119"/>
        <v>9.3267879447910221E-2</v>
      </c>
      <c r="L268" s="39">
        <f t="shared" si="119"/>
        <v>7.2212309665502808E-2</v>
      </c>
      <c r="M268" s="39">
        <f t="shared" si="119"/>
        <v>6.7457608193036131E-2</v>
      </c>
      <c r="N268" s="39">
        <f>SUM(B268:M268)</f>
        <v>1.0000599107036081</v>
      </c>
      <c r="O268" s="35"/>
      <c r="P268" s="31"/>
      <c r="Q268" s="31"/>
      <c r="R268" s="31"/>
      <c r="S268" s="28"/>
      <c r="T268" s="28"/>
      <c r="U268" s="28"/>
      <c r="V268" s="28"/>
      <c r="W268" s="35"/>
      <c r="X268" s="31"/>
    </row>
    <row r="269" spans="1:36" x14ac:dyDescent="0.25">
      <c r="A269" s="28"/>
      <c r="B269" s="28"/>
      <c r="C269" s="28"/>
      <c r="D269" s="28"/>
      <c r="E269" s="28"/>
      <c r="F269" s="28"/>
      <c r="G269" s="28"/>
      <c r="H269" s="28"/>
      <c r="I269" s="28"/>
      <c r="J269" s="28"/>
      <c r="K269" s="28"/>
      <c r="L269" s="28"/>
      <c r="M269" s="28"/>
      <c r="N269" s="28"/>
      <c r="O269" s="28"/>
      <c r="R269" s="28"/>
      <c r="S269" s="28"/>
      <c r="T269" s="28"/>
      <c r="U269" s="28"/>
      <c r="V269" s="28"/>
      <c r="W269" s="28"/>
      <c r="X269" s="28"/>
    </row>
    <row r="270" spans="1:36" x14ac:dyDescent="0.25">
      <c r="A270" s="129" t="s">
        <v>86</v>
      </c>
      <c r="B270" s="28"/>
      <c r="C270" s="28"/>
      <c r="D270" s="28"/>
      <c r="E270" s="28"/>
      <c r="F270" s="28"/>
      <c r="G270" s="28"/>
      <c r="H270" s="28"/>
      <c r="I270" s="28"/>
      <c r="J270" s="28"/>
      <c r="K270" s="28"/>
      <c r="L270" s="28"/>
      <c r="M270" s="28"/>
      <c r="N270" s="28"/>
      <c r="O270" s="28"/>
      <c r="R270" s="28"/>
      <c r="S270" s="28"/>
      <c r="T270" s="28"/>
      <c r="U270" s="28"/>
      <c r="V270" s="28"/>
      <c r="W270" s="28"/>
      <c r="X270" s="28"/>
    </row>
    <row r="271" spans="1:36" x14ac:dyDescent="0.25">
      <c r="A271" s="142" t="s">
        <v>182</v>
      </c>
      <c r="B271" s="141" t="s">
        <v>115</v>
      </c>
      <c r="C271" s="28"/>
      <c r="D271" s="28"/>
      <c r="E271" s="28"/>
      <c r="F271" s="28"/>
      <c r="G271" s="28"/>
      <c r="H271" s="28"/>
      <c r="I271" s="28"/>
      <c r="J271" s="28"/>
      <c r="K271" s="28"/>
      <c r="L271" s="28"/>
      <c r="M271" s="28"/>
      <c r="N271" s="28"/>
      <c r="O271" s="28"/>
      <c r="R271" s="28"/>
      <c r="S271" s="28"/>
      <c r="T271" s="28"/>
      <c r="U271" s="28"/>
      <c r="V271" s="28"/>
      <c r="W271" s="28"/>
      <c r="X271" s="28"/>
    </row>
    <row r="272" spans="1:36" x14ac:dyDescent="0.25">
      <c r="A272" s="28"/>
      <c r="B272" s="29">
        <v>1</v>
      </c>
      <c r="C272" s="29">
        <f>B272+1</f>
        <v>2</v>
      </c>
      <c r="D272" s="29">
        <f t="shared" ref="D272" si="120">C272+1</f>
        <v>3</v>
      </c>
      <c r="E272" s="29">
        <f t="shared" ref="E272" si="121">D272+1</f>
        <v>4</v>
      </c>
      <c r="F272" s="29">
        <f t="shared" ref="F272" si="122">E272+1</f>
        <v>5</v>
      </c>
      <c r="G272" s="29">
        <f t="shared" ref="G272" si="123">F272+1</f>
        <v>6</v>
      </c>
      <c r="H272" s="29">
        <f t="shared" ref="H272" si="124">G272+1</f>
        <v>7</v>
      </c>
      <c r="I272" s="29">
        <f t="shared" ref="I272" si="125">H272+1</f>
        <v>8</v>
      </c>
      <c r="J272" s="29">
        <f t="shared" ref="J272" si="126">I272+1</f>
        <v>9</v>
      </c>
      <c r="K272" s="29">
        <f t="shared" ref="K272" si="127">J272+1</f>
        <v>10</v>
      </c>
      <c r="L272" s="29">
        <f t="shared" ref="L272" si="128">K272+1</f>
        <v>11</v>
      </c>
      <c r="M272" s="29">
        <f t="shared" ref="M272" si="129">L272+1</f>
        <v>12</v>
      </c>
      <c r="N272" s="28"/>
      <c r="O272" s="28"/>
      <c r="R272" s="28"/>
      <c r="S272" s="28"/>
      <c r="T272" s="28"/>
      <c r="U272" s="28"/>
      <c r="V272" s="28"/>
      <c r="W272" s="28"/>
      <c r="X272" s="28"/>
    </row>
    <row r="273" spans="1:24" x14ac:dyDescent="0.25">
      <c r="A273" s="28"/>
      <c r="B273" s="29" t="s">
        <v>39</v>
      </c>
      <c r="C273" s="29" t="s">
        <v>40</v>
      </c>
      <c r="D273" s="29" t="s">
        <v>41</v>
      </c>
      <c r="E273" s="29" t="s">
        <v>42</v>
      </c>
      <c r="F273" s="29" t="s">
        <v>43</v>
      </c>
      <c r="G273" s="29" t="s">
        <v>44</v>
      </c>
      <c r="H273" s="29" t="s">
        <v>45</v>
      </c>
      <c r="I273" s="29" t="s">
        <v>46</v>
      </c>
      <c r="J273" s="29" t="s">
        <v>47</v>
      </c>
      <c r="K273" s="29" t="s">
        <v>48</v>
      </c>
      <c r="L273" s="29" t="s">
        <v>49</v>
      </c>
      <c r="M273" s="29" t="s">
        <v>50</v>
      </c>
      <c r="N273" s="28"/>
      <c r="O273" s="28"/>
      <c r="P273" s="29"/>
      <c r="Q273" s="29"/>
      <c r="R273" s="28"/>
      <c r="S273" s="28"/>
      <c r="T273" s="28"/>
      <c r="U273" s="28"/>
      <c r="V273" s="28"/>
      <c r="W273" s="28"/>
      <c r="X273" s="29"/>
    </row>
    <row r="274" spans="1:24" x14ac:dyDescent="0.25">
      <c r="A274" s="28">
        <v>1</v>
      </c>
      <c r="B274" s="134">
        <v>0.84333867209677404</v>
      </c>
      <c r="C274" s="134">
        <v>0.81130208596551723</v>
      </c>
      <c r="D274" s="134">
        <v>0.75371394264516145</v>
      </c>
      <c r="E274" s="134">
        <v>0.75688396263333335</v>
      </c>
      <c r="F274" s="134">
        <v>0.7756668132903225</v>
      </c>
      <c r="G274" s="134">
        <v>0.82584508610000029</v>
      </c>
      <c r="H274" s="134">
        <v>0.92838658245161298</v>
      </c>
      <c r="I274" s="134">
        <v>0.92904965025806452</v>
      </c>
      <c r="J274" s="134">
        <v>0.80827281816666674</v>
      </c>
      <c r="K274" s="134">
        <v>0.75381036980645189</v>
      </c>
      <c r="L274" s="134">
        <v>0.78278414379999994</v>
      </c>
      <c r="M274" s="134">
        <v>0.90867534948387096</v>
      </c>
      <c r="N274" s="28"/>
      <c r="O274" s="30"/>
      <c r="P274" s="32"/>
      <c r="Q274" s="32"/>
      <c r="R274" s="30"/>
      <c r="S274" s="28"/>
      <c r="T274" s="30"/>
      <c r="U274" s="28"/>
      <c r="V274" s="28"/>
      <c r="W274" s="30"/>
      <c r="X274" s="32"/>
    </row>
    <row r="275" spans="1:24" x14ac:dyDescent="0.25">
      <c r="A275" s="28">
        <f>A274+1</f>
        <v>2</v>
      </c>
      <c r="B275" s="134">
        <v>0.7619581975806452</v>
      </c>
      <c r="C275" s="134">
        <v>0.7335706913793103</v>
      </c>
      <c r="D275" s="134">
        <v>0.6820960876129033</v>
      </c>
      <c r="E275" s="134">
        <v>0.67610714806666661</v>
      </c>
      <c r="F275" s="134">
        <v>0.69257178029032263</v>
      </c>
      <c r="G275" s="134">
        <v>0.72898676873333323</v>
      </c>
      <c r="H275" s="134">
        <v>0.81566263277419349</v>
      </c>
      <c r="I275" s="134">
        <v>0.82447654645161306</v>
      </c>
      <c r="J275" s="134">
        <v>0.72181302123333346</v>
      </c>
      <c r="K275" s="134">
        <v>0.67987169312903228</v>
      </c>
      <c r="L275" s="134">
        <v>0.70829151103333343</v>
      </c>
      <c r="M275" s="134">
        <v>0.81155722354838689</v>
      </c>
      <c r="N275" s="28"/>
      <c r="O275" s="141"/>
      <c r="P275" s="32"/>
      <c r="Q275" s="32"/>
      <c r="R275" s="30"/>
      <c r="S275" s="28"/>
      <c r="T275" s="30"/>
      <c r="U275" s="28"/>
      <c r="V275" s="28"/>
      <c r="W275" s="141"/>
      <c r="X275" s="32"/>
    </row>
    <row r="276" spans="1:24" x14ac:dyDescent="0.25">
      <c r="A276" s="28">
        <f t="shared" ref="A276:A296" si="130">A275+1</f>
        <v>3</v>
      </c>
      <c r="B276" s="134">
        <v>0.72127552912903226</v>
      </c>
      <c r="C276" s="134">
        <v>0.69986783813793096</v>
      </c>
      <c r="D276" s="134">
        <v>0.65301588283870959</v>
      </c>
      <c r="E276" s="134">
        <v>0.64080473849999986</v>
      </c>
      <c r="F276" s="134">
        <v>0.6529856322903228</v>
      </c>
      <c r="G276" s="134">
        <v>0.67836790526666668</v>
      </c>
      <c r="H276" s="134">
        <v>0.7503782688709677</v>
      </c>
      <c r="I276" s="134">
        <v>0.76693332109677426</v>
      </c>
      <c r="J276" s="134">
        <v>0.67498934910000008</v>
      </c>
      <c r="K276" s="134">
        <v>0.64701811893548389</v>
      </c>
      <c r="L276" s="134">
        <v>0.6787345741666666</v>
      </c>
      <c r="M276" s="134">
        <v>0.77043842745161284</v>
      </c>
      <c r="N276" s="28"/>
      <c r="O276" s="30"/>
      <c r="P276" s="32"/>
      <c r="Q276" s="32"/>
      <c r="R276" s="30"/>
      <c r="S276" s="28"/>
      <c r="T276" s="30"/>
      <c r="U276" s="28"/>
      <c r="V276" s="28"/>
      <c r="W276" s="30"/>
      <c r="X276" s="32"/>
    </row>
    <row r="277" spans="1:24" x14ac:dyDescent="0.25">
      <c r="A277" s="28">
        <f t="shared" si="130"/>
        <v>4</v>
      </c>
      <c r="B277" s="134">
        <v>0.71510200738709673</v>
      </c>
      <c r="C277" s="134">
        <v>0.69733174910344808</v>
      </c>
      <c r="D277" s="134">
        <v>0.64713017135483875</v>
      </c>
      <c r="E277" s="134">
        <v>0.62813949136666669</v>
      </c>
      <c r="F277" s="134">
        <v>0.63729548461290308</v>
      </c>
      <c r="G277" s="134">
        <v>0.65888034169999976</v>
      </c>
      <c r="H277" s="134">
        <v>0.70994440767741918</v>
      </c>
      <c r="I277" s="134">
        <v>0.73502207732258051</v>
      </c>
      <c r="J277" s="134">
        <v>0.65741843680000012</v>
      </c>
      <c r="K277" s="134">
        <v>0.64468116322580671</v>
      </c>
      <c r="L277" s="134">
        <v>0.67357361763333334</v>
      </c>
      <c r="M277" s="134">
        <v>0.76329979067741949</v>
      </c>
      <c r="N277" s="28"/>
      <c r="O277" s="30"/>
      <c r="P277" s="32"/>
      <c r="Q277" s="32"/>
      <c r="R277" s="30"/>
      <c r="S277" s="28"/>
      <c r="T277" s="30"/>
      <c r="U277" s="28"/>
      <c r="V277" s="28"/>
      <c r="W277" s="30"/>
      <c r="X277" s="32"/>
    </row>
    <row r="278" spans="1:24" x14ac:dyDescent="0.25">
      <c r="A278" s="28">
        <f t="shared" si="130"/>
        <v>5</v>
      </c>
      <c r="B278" s="134">
        <v>0.74768785651612901</v>
      </c>
      <c r="C278" s="134">
        <v>0.72642536444827577</v>
      </c>
      <c r="D278" s="134">
        <v>0.67703355619354844</v>
      </c>
      <c r="E278" s="134">
        <v>0.65114629746666675</v>
      </c>
      <c r="F278" s="134">
        <v>0.65466002761290309</v>
      </c>
      <c r="G278" s="134">
        <v>0.66772855006666676</v>
      </c>
      <c r="H278" s="134">
        <v>0.70810324477419362</v>
      </c>
      <c r="I278" s="134">
        <v>0.73650757109677423</v>
      </c>
      <c r="J278" s="134">
        <v>0.66959130416666668</v>
      </c>
      <c r="K278" s="134">
        <v>0.67350912580645161</v>
      </c>
      <c r="L278" s="134">
        <v>0.70919910053333313</v>
      </c>
      <c r="M278" s="134">
        <v>0.7955532507419355</v>
      </c>
      <c r="N278" s="28"/>
      <c r="O278" s="30"/>
      <c r="P278" s="32"/>
      <c r="Q278" s="32"/>
      <c r="R278" s="30"/>
      <c r="S278" s="28"/>
      <c r="T278" s="30"/>
      <c r="U278" s="28"/>
      <c r="V278" s="28"/>
      <c r="W278" s="30"/>
      <c r="X278" s="32"/>
    </row>
    <row r="279" spans="1:24" x14ac:dyDescent="0.25">
      <c r="A279" s="28">
        <f t="shared" si="130"/>
        <v>6</v>
      </c>
      <c r="B279" s="134">
        <v>0.86360909809677411</v>
      </c>
      <c r="C279" s="134">
        <v>0.83941649341379299</v>
      </c>
      <c r="D279" s="134">
        <v>0.79855355851612919</v>
      </c>
      <c r="E279" s="134">
        <v>0.74326181916666656</v>
      </c>
      <c r="F279" s="134">
        <v>0.74822440903225795</v>
      </c>
      <c r="G279" s="134">
        <v>0.72853346060000013</v>
      </c>
      <c r="H279" s="134">
        <v>0.75429070932258069</v>
      </c>
      <c r="I279" s="134">
        <v>0.78484427116129019</v>
      </c>
      <c r="J279" s="134">
        <v>0.74265330273333352</v>
      </c>
      <c r="K279" s="134">
        <v>0.77907095467741927</v>
      </c>
      <c r="L279" s="134">
        <v>0.83397573280000004</v>
      </c>
      <c r="M279" s="134">
        <v>0.91108248938709702</v>
      </c>
      <c r="N279" s="28"/>
      <c r="O279" s="30"/>
      <c r="P279" s="32"/>
      <c r="Q279" s="32"/>
      <c r="R279" s="30"/>
      <c r="S279" s="28"/>
      <c r="T279" s="30"/>
      <c r="U279" s="28"/>
      <c r="V279" s="28"/>
      <c r="W279" s="30"/>
      <c r="X279" s="32"/>
    </row>
    <row r="280" spans="1:24" x14ac:dyDescent="0.25">
      <c r="A280" s="28">
        <f t="shared" si="130"/>
        <v>7</v>
      </c>
      <c r="B280" s="134">
        <v>1.0817952648064515</v>
      </c>
      <c r="C280" s="134">
        <v>1.0751900477241378</v>
      </c>
      <c r="D280" s="134">
        <v>1.0136395451612905</v>
      </c>
      <c r="E280" s="134">
        <v>0.91391400643333354</v>
      </c>
      <c r="F280" s="134">
        <v>0.91824109354838734</v>
      </c>
      <c r="G280" s="134">
        <v>0.84575130370000007</v>
      </c>
      <c r="H280" s="134">
        <v>0.85408345516129069</v>
      </c>
      <c r="I280" s="134">
        <v>0.90325957961290315</v>
      </c>
      <c r="J280" s="134">
        <v>0.90441078610000025</v>
      </c>
      <c r="K280" s="134">
        <v>0.98288989299999996</v>
      </c>
      <c r="L280" s="134">
        <v>1.0527031474333337</v>
      </c>
      <c r="M280" s="134">
        <v>1.1101330278064512</v>
      </c>
      <c r="N280" s="28"/>
      <c r="O280" s="30"/>
      <c r="P280" s="32"/>
      <c r="Q280" s="32"/>
      <c r="R280" s="30"/>
      <c r="S280" s="28"/>
      <c r="T280" s="30"/>
      <c r="U280" s="28"/>
      <c r="V280" s="28"/>
      <c r="W280" s="30"/>
      <c r="X280" s="32"/>
    </row>
    <row r="281" spans="1:24" x14ac:dyDescent="0.25">
      <c r="A281" s="28">
        <f t="shared" si="130"/>
        <v>8</v>
      </c>
      <c r="B281" s="134">
        <v>1.2807841712580645</v>
      </c>
      <c r="C281" s="134">
        <v>1.2593307865862069</v>
      </c>
      <c r="D281" s="134">
        <v>1.145754469548387</v>
      </c>
      <c r="E281" s="134">
        <v>1.0548568156999998</v>
      </c>
      <c r="F281" s="134">
        <v>1.0346557669032259</v>
      </c>
      <c r="G281" s="134">
        <v>0.97149695689999971</v>
      </c>
      <c r="H281" s="134">
        <v>0.9834854612258066</v>
      </c>
      <c r="I281" s="134">
        <v>1.0196793602580645</v>
      </c>
      <c r="J281" s="134">
        <v>1.0426771226999998</v>
      </c>
      <c r="K281" s="134">
        <v>1.1335322483225807</v>
      </c>
      <c r="L281" s="134">
        <v>1.2193813004999998</v>
      </c>
      <c r="M281" s="134">
        <v>1.3083799022580651</v>
      </c>
      <c r="N281" s="28"/>
      <c r="O281" s="30"/>
      <c r="P281" s="32"/>
      <c r="Q281" s="32"/>
      <c r="R281" s="30"/>
      <c r="S281" s="28"/>
      <c r="T281" s="30"/>
      <c r="U281" s="28"/>
      <c r="V281" s="28"/>
      <c r="W281" s="30"/>
      <c r="X281" s="32"/>
    </row>
    <row r="282" spans="1:24" x14ac:dyDescent="0.25">
      <c r="A282" s="28">
        <f t="shared" si="130"/>
        <v>9</v>
      </c>
      <c r="B282" s="134">
        <v>1.3043125426129032</v>
      </c>
      <c r="C282" s="134">
        <v>1.2539164491724144</v>
      </c>
      <c r="D282" s="134">
        <v>1.1316773347741937</v>
      </c>
      <c r="E282" s="134">
        <v>1.0825247542666669</v>
      </c>
      <c r="F282" s="134">
        <v>1.0417531749677422</v>
      </c>
      <c r="G282" s="134">
        <v>1.0335623678999999</v>
      </c>
      <c r="H282" s="134">
        <v>1.0752277807741932</v>
      </c>
      <c r="I282" s="134">
        <v>1.0861324197096773</v>
      </c>
      <c r="J282" s="134">
        <v>1.0660601413666664</v>
      </c>
      <c r="K282" s="134">
        <v>1.1354541251612902</v>
      </c>
      <c r="L282" s="134">
        <v>1.2362038196333331</v>
      </c>
      <c r="M282" s="134">
        <v>1.3734454600645161</v>
      </c>
      <c r="N282" s="28"/>
      <c r="O282" s="30"/>
      <c r="P282" s="32"/>
      <c r="Q282" s="32"/>
      <c r="R282" s="30"/>
      <c r="S282" s="28"/>
      <c r="T282" s="30"/>
      <c r="U282" s="28"/>
      <c r="V282" s="28"/>
      <c r="W282" s="30"/>
      <c r="X282" s="32"/>
    </row>
    <row r="283" spans="1:24" x14ac:dyDescent="0.25">
      <c r="A283" s="28">
        <f t="shared" si="130"/>
        <v>10</v>
      </c>
      <c r="B283" s="134">
        <v>1.3126759564516131</v>
      </c>
      <c r="C283" s="134">
        <v>1.2409285435172415</v>
      </c>
      <c r="D283" s="134">
        <v>1.1063561811290323</v>
      </c>
      <c r="E283" s="134">
        <v>1.0879433943666668</v>
      </c>
      <c r="F283" s="134">
        <v>1.0558708417419354</v>
      </c>
      <c r="G283" s="134">
        <v>1.0824389955666665</v>
      </c>
      <c r="H283" s="134">
        <v>1.1480424904838711</v>
      </c>
      <c r="I283" s="134">
        <v>1.1475051666129032</v>
      </c>
      <c r="J283" s="134">
        <v>1.0955308577666669</v>
      </c>
      <c r="K283" s="134">
        <v>1.122851481935484</v>
      </c>
      <c r="L283" s="134">
        <v>1.2179617850666666</v>
      </c>
      <c r="M283" s="134">
        <v>1.3895042061612901</v>
      </c>
      <c r="N283" s="28"/>
      <c r="O283" s="30"/>
      <c r="P283" s="32"/>
      <c r="Q283" s="32"/>
      <c r="R283" s="30"/>
      <c r="S283" s="28"/>
      <c r="T283" s="30"/>
      <c r="U283" s="28"/>
      <c r="V283" s="28"/>
      <c r="W283" s="30"/>
      <c r="X283" s="32"/>
    </row>
    <row r="284" spans="1:24" x14ac:dyDescent="0.25">
      <c r="A284" s="28">
        <f t="shared" si="130"/>
        <v>11</v>
      </c>
      <c r="B284" s="134">
        <v>1.2856984589032256</v>
      </c>
      <c r="C284" s="134">
        <v>1.1843679333448278</v>
      </c>
      <c r="D284" s="134">
        <v>1.0670529647096774</v>
      </c>
      <c r="E284" s="134">
        <v>1.0711040112666668</v>
      </c>
      <c r="F284" s="134">
        <v>1.0643600344516129</v>
      </c>
      <c r="G284" s="134">
        <v>1.1063383394333333</v>
      </c>
      <c r="H284" s="134">
        <v>1.2245083954838711</v>
      </c>
      <c r="I284" s="134">
        <v>1.2053716880322582</v>
      </c>
      <c r="J284" s="134">
        <v>1.0988634082333333</v>
      </c>
      <c r="K284" s="134">
        <v>1.0895712929677419</v>
      </c>
      <c r="L284" s="134">
        <v>1.1751752283333334</v>
      </c>
      <c r="M284" s="134">
        <v>1.3514474513870964</v>
      </c>
      <c r="N284" s="28"/>
      <c r="O284" s="30"/>
      <c r="P284" s="32"/>
      <c r="Q284" s="32"/>
      <c r="R284" s="30"/>
      <c r="S284" s="28"/>
      <c r="T284" s="30"/>
      <c r="U284" s="28"/>
      <c r="V284" s="28"/>
      <c r="W284" s="30"/>
      <c r="X284" s="32"/>
    </row>
    <row r="285" spans="1:24" x14ac:dyDescent="0.25">
      <c r="A285" s="28">
        <f t="shared" si="130"/>
        <v>12</v>
      </c>
      <c r="B285" s="134">
        <v>1.246120158096774</v>
      </c>
      <c r="C285" s="134">
        <v>1.1407217048965517</v>
      </c>
      <c r="D285" s="134">
        <v>1.0347835476129033</v>
      </c>
      <c r="E285" s="134">
        <v>1.0582297074333333</v>
      </c>
      <c r="F285" s="134">
        <v>1.0758093963548387</v>
      </c>
      <c r="G285" s="134">
        <v>1.134878464766667</v>
      </c>
      <c r="H285" s="134">
        <v>1.3032665827741932</v>
      </c>
      <c r="I285" s="134">
        <v>1.2755630720967741</v>
      </c>
      <c r="J285" s="134">
        <v>1.1141870262333333</v>
      </c>
      <c r="K285" s="134">
        <v>1.0555017299354839</v>
      </c>
      <c r="L285" s="134">
        <v>1.1439251257</v>
      </c>
      <c r="M285" s="134">
        <v>1.2986870908064516</v>
      </c>
      <c r="N285" s="28"/>
      <c r="O285" s="30"/>
      <c r="P285" s="32"/>
      <c r="Q285" s="32"/>
      <c r="R285" s="30"/>
      <c r="S285" s="28"/>
      <c r="T285" s="30"/>
      <c r="U285" s="28"/>
      <c r="V285" s="28"/>
      <c r="W285" s="30"/>
      <c r="X285" s="32"/>
    </row>
    <row r="286" spans="1:24" x14ac:dyDescent="0.25">
      <c r="A286" s="28">
        <f t="shared" si="130"/>
        <v>13</v>
      </c>
      <c r="B286" s="134">
        <v>1.2032619432258063</v>
      </c>
      <c r="C286" s="134">
        <v>1.1076148407241382</v>
      </c>
      <c r="D286" s="134">
        <v>1.0025766328387098</v>
      </c>
      <c r="E286" s="134">
        <v>1.0295612730333334</v>
      </c>
      <c r="F286" s="134">
        <v>1.0709625276774191</v>
      </c>
      <c r="G286" s="134">
        <v>1.1533826999333334</v>
      </c>
      <c r="H286" s="134">
        <v>1.3810914988387097</v>
      </c>
      <c r="I286" s="134">
        <v>1.3418546529032256</v>
      </c>
      <c r="J286" s="134">
        <v>1.1334330830333337</v>
      </c>
      <c r="K286" s="134">
        <v>1.0278412987741936</v>
      </c>
      <c r="L286" s="134">
        <v>1.1041052485000002</v>
      </c>
      <c r="M286" s="134">
        <v>1.2411675850967743</v>
      </c>
      <c r="N286" s="28"/>
      <c r="O286" s="30"/>
      <c r="P286" s="32"/>
      <c r="Q286" s="32"/>
      <c r="R286" s="30"/>
      <c r="S286" s="28"/>
      <c r="T286" s="30"/>
      <c r="U286" s="28"/>
      <c r="V286" s="28"/>
      <c r="W286" s="30"/>
      <c r="X286" s="32"/>
    </row>
    <row r="287" spans="1:24" x14ac:dyDescent="0.25">
      <c r="A287" s="28">
        <f t="shared" si="130"/>
        <v>14</v>
      </c>
      <c r="B287" s="134">
        <v>1.1585822405483868</v>
      </c>
      <c r="C287" s="134">
        <v>1.0652427419655173</v>
      </c>
      <c r="D287" s="134">
        <v>0.96429856429032268</v>
      </c>
      <c r="E287" s="134">
        <v>1.0065277833999999</v>
      </c>
      <c r="F287" s="134">
        <v>1.0718655784193549</v>
      </c>
      <c r="G287" s="134">
        <v>1.1729354488666666</v>
      </c>
      <c r="H287" s="134">
        <v>1.4528273850967739</v>
      </c>
      <c r="I287" s="134">
        <v>1.4150651859354835</v>
      </c>
      <c r="J287" s="134">
        <v>1.1541373502999999</v>
      </c>
      <c r="K287" s="134">
        <v>1.0013111557419354</v>
      </c>
      <c r="L287" s="134">
        <v>1.0542318997666669</v>
      </c>
      <c r="M287" s="134">
        <v>1.1825242053548386</v>
      </c>
      <c r="N287" s="28"/>
      <c r="O287" s="30"/>
      <c r="P287" s="32"/>
      <c r="Q287" s="32"/>
      <c r="R287" s="30"/>
      <c r="S287" s="28"/>
      <c r="T287" s="30"/>
      <c r="U287" s="28"/>
      <c r="V287" s="28"/>
      <c r="W287" s="30"/>
      <c r="X287" s="32"/>
    </row>
    <row r="288" spans="1:24" x14ac:dyDescent="0.25">
      <c r="A288" s="28">
        <f>A287+1</f>
        <v>15</v>
      </c>
      <c r="B288" s="134">
        <v>1.1165117305806451</v>
      </c>
      <c r="C288" s="134">
        <v>1.0398524845172414</v>
      </c>
      <c r="D288" s="134">
        <v>0.94223848206451621</v>
      </c>
      <c r="E288" s="134">
        <v>0.98461972046666657</v>
      </c>
      <c r="F288" s="134">
        <v>1.0810897762580649</v>
      </c>
      <c r="G288" s="134">
        <v>1.2136270106666667</v>
      </c>
      <c r="H288" s="134">
        <v>1.5394868757741935</v>
      </c>
      <c r="I288" s="134">
        <v>1.5015965568709677</v>
      </c>
      <c r="J288" s="134">
        <v>1.1915784107333336</v>
      </c>
      <c r="K288" s="134">
        <v>0.98571865603225794</v>
      </c>
      <c r="L288" s="134">
        <v>1.0483258658333332</v>
      </c>
      <c r="M288" s="134">
        <v>1.1552980990645161</v>
      </c>
      <c r="N288" s="28"/>
      <c r="O288" s="30"/>
      <c r="P288" s="32"/>
      <c r="Q288" s="32"/>
      <c r="R288" s="30"/>
      <c r="S288" s="28"/>
      <c r="T288" s="30"/>
      <c r="U288" s="28"/>
      <c r="V288" s="28"/>
      <c r="W288" s="30"/>
      <c r="X288" s="32"/>
    </row>
    <row r="289" spans="1:24" x14ac:dyDescent="0.25">
      <c r="A289" s="28">
        <f t="shared" si="130"/>
        <v>16</v>
      </c>
      <c r="B289" s="134">
        <v>1.1477827373870968</v>
      </c>
      <c r="C289" s="134">
        <v>1.0539152208965514</v>
      </c>
      <c r="D289" s="134">
        <v>0.96625031103225811</v>
      </c>
      <c r="E289" s="134">
        <v>1.0152141663666665</v>
      </c>
      <c r="F289" s="134">
        <v>1.1315072828387096</v>
      </c>
      <c r="G289" s="134">
        <v>1.2867272757666668</v>
      </c>
      <c r="H289" s="134">
        <v>1.6689971099032259</v>
      </c>
      <c r="I289" s="134">
        <v>1.6130913306774197</v>
      </c>
      <c r="J289" s="134">
        <v>1.2668104267333331</v>
      </c>
      <c r="K289" s="134">
        <v>1.0226119675161289</v>
      </c>
      <c r="L289" s="134">
        <v>1.0958216706000001</v>
      </c>
      <c r="M289" s="134">
        <v>1.1959082366774196</v>
      </c>
      <c r="N289" s="28"/>
      <c r="O289" s="30"/>
      <c r="P289" s="32"/>
      <c r="Q289" s="32"/>
      <c r="R289" s="30"/>
      <c r="S289" s="28"/>
      <c r="T289" s="30"/>
      <c r="U289" s="28"/>
      <c r="V289" s="28"/>
      <c r="W289" s="30"/>
      <c r="X289" s="32"/>
    </row>
    <row r="290" spans="1:24" x14ac:dyDescent="0.25">
      <c r="A290" s="28">
        <f t="shared" si="130"/>
        <v>17</v>
      </c>
      <c r="B290" s="134">
        <v>1.2803927430000004</v>
      </c>
      <c r="C290" s="134">
        <v>1.1343422551724134</v>
      </c>
      <c r="D290" s="134">
        <v>1.0407914710000001</v>
      </c>
      <c r="E290" s="134">
        <v>1.0661607678</v>
      </c>
      <c r="F290" s="134">
        <v>1.2051875198709678</v>
      </c>
      <c r="G290" s="134">
        <v>1.3687165133999999</v>
      </c>
      <c r="H290" s="134">
        <v>1.7912677053225807</v>
      </c>
      <c r="I290" s="134">
        <v>1.7262259370000002</v>
      </c>
      <c r="J290" s="134">
        <v>1.3515643005333327</v>
      </c>
      <c r="K290" s="134">
        <v>1.1259997969032254</v>
      </c>
      <c r="L290" s="134">
        <v>1.2689766811666667</v>
      </c>
      <c r="M290" s="134">
        <v>1.3771445616774192</v>
      </c>
      <c r="N290" s="28"/>
      <c r="O290" s="30"/>
      <c r="P290" s="32"/>
      <c r="Q290" s="32"/>
      <c r="R290" s="30"/>
      <c r="S290" s="28"/>
      <c r="T290" s="30"/>
      <c r="U290" s="28"/>
      <c r="V290" s="28"/>
      <c r="W290" s="30"/>
      <c r="X290" s="32"/>
    </row>
    <row r="291" spans="1:24" x14ac:dyDescent="0.25">
      <c r="A291" s="28">
        <f t="shared" si="130"/>
        <v>18</v>
      </c>
      <c r="B291" s="134">
        <v>1.6288057022258067</v>
      </c>
      <c r="C291" s="134">
        <v>1.387458253034483</v>
      </c>
      <c r="D291" s="134">
        <v>1.2158218630967739</v>
      </c>
      <c r="E291" s="134">
        <v>1.1719931730666668</v>
      </c>
      <c r="F291" s="134">
        <v>1.3223095988709674</v>
      </c>
      <c r="G291" s="134">
        <v>1.4887453802666668</v>
      </c>
      <c r="H291" s="134">
        <v>1.9091052616129023</v>
      </c>
      <c r="I291" s="134">
        <v>1.8429214600322581</v>
      </c>
      <c r="J291" s="134">
        <v>1.477307526966666</v>
      </c>
      <c r="K291" s="134">
        <v>1.3463748344838709</v>
      </c>
      <c r="L291" s="134">
        <v>1.6145848406000001</v>
      </c>
      <c r="M291" s="134">
        <v>1.7898685242258063</v>
      </c>
      <c r="N291" s="28"/>
      <c r="O291" s="30"/>
      <c r="P291" s="32"/>
      <c r="Q291" s="32"/>
      <c r="R291" s="30"/>
      <c r="S291" s="28"/>
      <c r="T291" s="30"/>
      <c r="U291" s="28"/>
      <c r="V291" s="28"/>
      <c r="W291" s="30"/>
      <c r="X291" s="32"/>
    </row>
    <row r="292" spans="1:24" x14ac:dyDescent="0.25">
      <c r="A292" s="28">
        <f t="shared" si="130"/>
        <v>19</v>
      </c>
      <c r="B292" s="134">
        <v>1.8199044420000001</v>
      </c>
      <c r="C292" s="134">
        <v>1.6899739721034481</v>
      </c>
      <c r="D292" s="134">
        <v>1.4933303603870969</v>
      </c>
      <c r="E292" s="134">
        <v>1.2794408135333333</v>
      </c>
      <c r="F292" s="134">
        <v>1.4035213727419351</v>
      </c>
      <c r="G292" s="134">
        <v>1.5610416293333327</v>
      </c>
      <c r="H292" s="134">
        <v>1.9650466227419356</v>
      </c>
      <c r="I292" s="134">
        <v>1.9036740285161289</v>
      </c>
      <c r="J292" s="134">
        <v>1.5637254465000001</v>
      </c>
      <c r="K292" s="134">
        <v>1.530247115903226</v>
      </c>
      <c r="L292" s="134">
        <v>1.7313593572666666</v>
      </c>
      <c r="M292" s="134">
        <v>1.928714994548387</v>
      </c>
      <c r="N292" s="28"/>
      <c r="O292" s="30"/>
      <c r="P292" s="32"/>
      <c r="Q292" s="32"/>
      <c r="R292" s="30"/>
      <c r="S292" s="28"/>
      <c r="T292" s="30"/>
      <c r="U292" s="28"/>
      <c r="V292" s="28"/>
      <c r="W292" s="30"/>
      <c r="X292" s="32"/>
    </row>
    <row r="293" spans="1:24" x14ac:dyDescent="0.25">
      <c r="A293" s="28">
        <f t="shared" si="130"/>
        <v>20</v>
      </c>
      <c r="B293" s="134">
        <v>1.7525663303548384</v>
      </c>
      <c r="C293" s="134">
        <v>1.6787416305862075</v>
      </c>
      <c r="D293" s="134">
        <v>1.5738809112580645</v>
      </c>
      <c r="E293" s="134">
        <v>1.3619816672666667</v>
      </c>
      <c r="F293" s="134">
        <v>1.4061651849999997</v>
      </c>
      <c r="G293" s="134">
        <v>1.5261797670333332</v>
      </c>
      <c r="H293" s="134">
        <v>1.8795102527419356</v>
      </c>
      <c r="I293" s="134">
        <v>1.8441180427741932</v>
      </c>
      <c r="J293" s="134">
        <v>1.6428800118666671</v>
      </c>
      <c r="K293" s="134">
        <v>1.5873724600000001</v>
      </c>
      <c r="L293" s="134">
        <v>1.6680683249000003</v>
      </c>
      <c r="M293" s="134">
        <v>1.8665371268709678</v>
      </c>
      <c r="N293" s="28"/>
      <c r="O293" s="30"/>
      <c r="P293" s="32"/>
      <c r="Q293" s="32"/>
      <c r="R293" s="30"/>
      <c r="S293" s="28"/>
      <c r="T293" s="30"/>
      <c r="U293" s="28"/>
      <c r="V293" s="28"/>
      <c r="W293" s="30"/>
      <c r="X293" s="32"/>
    </row>
    <row r="294" spans="1:24" x14ac:dyDescent="0.25">
      <c r="A294" s="28">
        <f>A293+1</f>
        <v>21</v>
      </c>
      <c r="B294" s="134">
        <v>1.6508230821612904</v>
      </c>
      <c r="C294" s="134">
        <v>1.5915177007931032</v>
      </c>
      <c r="D294" s="134">
        <v>1.4938268849999996</v>
      </c>
      <c r="E294" s="134">
        <v>1.4724972012333335</v>
      </c>
      <c r="F294" s="134">
        <v>1.4791676260645157</v>
      </c>
      <c r="G294" s="134">
        <v>1.5258511011666669</v>
      </c>
      <c r="H294" s="134">
        <v>1.8138071880000004</v>
      </c>
      <c r="I294" s="134">
        <v>1.8456391015161293</v>
      </c>
      <c r="J294" s="134">
        <v>1.625063568766667</v>
      </c>
      <c r="K294" s="134">
        <v>1.5090011359032256</v>
      </c>
      <c r="L294" s="134">
        <v>1.5668370871333335</v>
      </c>
      <c r="M294" s="134">
        <v>1.7775359965806454</v>
      </c>
      <c r="N294" s="28"/>
      <c r="O294" s="30"/>
      <c r="P294" s="32"/>
      <c r="Q294" s="32"/>
      <c r="R294" s="30"/>
      <c r="S294" s="28"/>
      <c r="T294" s="30"/>
      <c r="U294" s="28"/>
      <c r="V294" s="28"/>
      <c r="W294" s="30"/>
      <c r="X294" s="32"/>
    </row>
    <row r="295" spans="1:24" x14ac:dyDescent="0.25">
      <c r="A295" s="28">
        <f t="shared" si="130"/>
        <v>22</v>
      </c>
      <c r="B295" s="134">
        <v>1.4944000733870966</v>
      </c>
      <c r="C295" s="134">
        <v>1.4534070652758622</v>
      </c>
      <c r="D295" s="134">
        <v>1.3562624338064513</v>
      </c>
      <c r="E295" s="134">
        <v>1.3848700608999995</v>
      </c>
      <c r="F295" s="134">
        <v>1.4363127202258061</v>
      </c>
      <c r="G295" s="134">
        <v>1.5241438757666663</v>
      </c>
      <c r="H295" s="134">
        <v>1.7197964353870969</v>
      </c>
      <c r="I295" s="134">
        <v>1.6998943317741932</v>
      </c>
      <c r="J295" s="134">
        <v>1.4559333367333334</v>
      </c>
      <c r="K295" s="134">
        <v>1.3471889442258065</v>
      </c>
      <c r="L295" s="134">
        <v>1.4105238469666666</v>
      </c>
      <c r="M295" s="134">
        <v>1.6279820801290317</v>
      </c>
      <c r="N295" s="28"/>
      <c r="O295" s="30"/>
      <c r="P295" s="32"/>
      <c r="Q295" s="32"/>
      <c r="R295" s="30"/>
      <c r="S295" s="28"/>
      <c r="T295" s="30"/>
      <c r="U295" s="28"/>
      <c r="V295" s="28"/>
      <c r="W295" s="30"/>
      <c r="X295" s="32"/>
    </row>
    <row r="296" spans="1:24" x14ac:dyDescent="0.25">
      <c r="A296" s="28">
        <f t="shared" si="130"/>
        <v>23</v>
      </c>
      <c r="B296" s="134">
        <v>1.2658791446129034</v>
      </c>
      <c r="C296" s="134">
        <v>1.2327629536206897</v>
      </c>
      <c r="D296" s="134">
        <v>1.1351764504838704</v>
      </c>
      <c r="E296" s="134">
        <v>1.1761486365</v>
      </c>
      <c r="F296" s="134">
        <v>1.2192189070967743</v>
      </c>
      <c r="G296" s="134">
        <v>1.309572716133333</v>
      </c>
      <c r="H296" s="134">
        <v>1.457631309193548</v>
      </c>
      <c r="I296" s="134">
        <v>1.4302491018709684</v>
      </c>
      <c r="J296" s="134">
        <v>1.2220654369000001</v>
      </c>
      <c r="K296" s="134">
        <v>1.1278190399032257</v>
      </c>
      <c r="L296" s="134">
        <v>1.1915111480666667</v>
      </c>
      <c r="M296" s="134">
        <v>1.3897079110645163</v>
      </c>
      <c r="N296" s="28"/>
      <c r="O296" s="30"/>
      <c r="P296" s="32"/>
      <c r="Q296" s="32"/>
      <c r="R296" s="30"/>
      <c r="S296" s="28"/>
      <c r="T296" s="30"/>
      <c r="U296" s="28"/>
      <c r="V296" s="28"/>
      <c r="W296" s="30"/>
      <c r="X296" s="32"/>
    </row>
    <row r="297" spans="1:24" x14ac:dyDescent="0.25">
      <c r="A297" s="28">
        <f>A296+1</f>
        <v>24</v>
      </c>
      <c r="B297" s="134">
        <v>1.0056456819677417</v>
      </c>
      <c r="C297" s="134">
        <v>0.9859973482413793</v>
      </c>
      <c r="D297" s="134">
        <v>0.90363625129032266</v>
      </c>
      <c r="E297" s="134">
        <v>0.92573540486666694</v>
      </c>
      <c r="F297" s="134">
        <v>0.95527928538709661</v>
      </c>
      <c r="G297" s="134">
        <v>1.0318397023666666</v>
      </c>
      <c r="H297" s="134">
        <v>1.153867080290323</v>
      </c>
      <c r="I297" s="134">
        <v>1.1361146187741933</v>
      </c>
      <c r="J297" s="134">
        <v>0.97206437553333336</v>
      </c>
      <c r="K297" s="134">
        <v>0.89902859729032236</v>
      </c>
      <c r="L297" s="134">
        <v>0.9500201286333334</v>
      </c>
      <c r="M297" s="134">
        <v>1.1081930911612903</v>
      </c>
      <c r="N297" s="28"/>
      <c r="O297" s="30"/>
      <c r="P297" s="32"/>
      <c r="Q297" s="32"/>
      <c r="R297" s="30"/>
      <c r="S297" s="28"/>
      <c r="T297" s="30"/>
      <c r="U297" s="28"/>
      <c r="V297" s="28"/>
      <c r="W297" s="30"/>
      <c r="X297" s="32"/>
    </row>
    <row r="298" spans="1:24" x14ac:dyDescent="0.25">
      <c r="A298" s="28" t="s">
        <v>55</v>
      </c>
      <c r="B298" s="131">
        <f>SUM(B274:B297)</f>
        <v>28.688913764387102</v>
      </c>
      <c r="C298" s="131">
        <f t="shared" ref="C298:M298" si="131">SUM(C274:C297)</f>
        <v>27.083196154620694</v>
      </c>
      <c r="D298" s="131">
        <f t="shared" si="131"/>
        <v>24.798897858645166</v>
      </c>
      <c r="E298" s="131">
        <f t="shared" si="131"/>
        <v>24.239666815100001</v>
      </c>
      <c r="F298" s="131">
        <f t="shared" si="131"/>
        <v>25.134681835548388</v>
      </c>
      <c r="G298" s="131">
        <f t="shared" si="131"/>
        <v>26.62557166143333</v>
      </c>
      <c r="H298" s="131">
        <f t="shared" si="131"/>
        <v>30.987814736677425</v>
      </c>
      <c r="I298" s="131">
        <f t="shared" si="131"/>
        <v>30.71478907235484</v>
      </c>
      <c r="J298" s="131">
        <f t="shared" si="131"/>
        <v>26.653030849199997</v>
      </c>
      <c r="K298" s="131">
        <f t="shared" si="131"/>
        <v>25.208277199580646</v>
      </c>
      <c r="L298" s="131">
        <f t="shared" si="131"/>
        <v>27.136275186066666</v>
      </c>
      <c r="M298" s="131">
        <f t="shared" si="131"/>
        <v>30.4327860822258</v>
      </c>
      <c r="N298" s="28"/>
      <c r="O298" s="28"/>
      <c r="R298" s="28"/>
      <c r="S298" s="28"/>
      <c r="T298" s="138"/>
      <c r="U298" s="28"/>
      <c r="V298" s="28"/>
      <c r="W298" s="28"/>
      <c r="X298" s="28"/>
    </row>
    <row r="299" spans="1:24" x14ac:dyDescent="0.25">
      <c r="A299" s="28" t="s">
        <v>53</v>
      </c>
      <c r="B299" s="28">
        <v>31</v>
      </c>
      <c r="C299" s="28">
        <v>28.25</v>
      </c>
      <c r="D299" s="28">
        <v>31</v>
      </c>
      <c r="E299" s="28">
        <v>30</v>
      </c>
      <c r="F299" s="28">
        <v>31</v>
      </c>
      <c r="G299" s="28">
        <v>30</v>
      </c>
      <c r="H299" s="28">
        <v>31</v>
      </c>
      <c r="I299" s="28">
        <v>31</v>
      </c>
      <c r="J299" s="28">
        <v>30</v>
      </c>
      <c r="K299" s="28">
        <v>31</v>
      </c>
      <c r="L299" s="28">
        <v>30</v>
      </c>
      <c r="M299" s="28">
        <v>31</v>
      </c>
      <c r="N299" s="28"/>
      <c r="O299" s="28"/>
      <c r="P299" s="31"/>
      <c r="Q299" s="31"/>
      <c r="R299" s="28"/>
      <c r="S299" s="28"/>
      <c r="T299" s="28"/>
      <c r="U299" s="28"/>
      <c r="V299" s="28"/>
      <c r="W299" s="28"/>
      <c r="X299" s="31"/>
    </row>
    <row r="300" spans="1:24" x14ac:dyDescent="0.25">
      <c r="A300" s="28" t="s">
        <v>54</v>
      </c>
      <c r="B300" s="31">
        <f>B299*B298</f>
        <v>889.35632669600022</v>
      </c>
      <c r="C300" s="31">
        <f t="shared" ref="C300:M300" si="132">C299*C298</f>
        <v>765.10029136803462</v>
      </c>
      <c r="D300" s="31">
        <f t="shared" si="132"/>
        <v>768.7658336180001</v>
      </c>
      <c r="E300" s="31">
        <f t="shared" si="132"/>
        <v>727.19000445300003</v>
      </c>
      <c r="F300" s="31">
        <f t="shared" si="132"/>
        <v>779.17513690200008</v>
      </c>
      <c r="G300" s="31">
        <f t="shared" si="132"/>
        <v>798.76714984299986</v>
      </c>
      <c r="H300" s="31">
        <f t="shared" si="132"/>
        <v>960.62225683700012</v>
      </c>
      <c r="I300" s="31">
        <f t="shared" si="132"/>
        <v>952.15846124300003</v>
      </c>
      <c r="J300" s="31">
        <f t="shared" si="132"/>
        <v>799.59092547599994</v>
      </c>
      <c r="K300" s="31">
        <f t="shared" si="132"/>
        <v>781.45659318700007</v>
      </c>
      <c r="L300" s="31">
        <f t="shared" si="132"/>
        <v>814.08825558199999</v>
      </c>
      <c r="M300" s="31">
        <f t="shared" si="132"/>
        <v>943.4163685489998</v>
      </c>
      <c r="N300" s="31">
        <f>SUM(B300:M300)</f>
        <v>9979.6876037540369</v>
      </c>
      <c r="O300" s="28"/>
      <c r="P300" s="31"/>
      <c r="Q300" s="31"/>
      <c r="R300" s="31"/>
      <c r="S300" s="28"/>
      <c r="T300" s="28"/>
      <c r="U300" s="28"/>
      <c r="V300" s="28"/>
      <c r="W300" s="28"/>
      <c r="X300" s="31"/>
    </row>
    <row r="301" spans="1:24" x14ac:dyDescent="0.25">
      <c r="A301" s="28"/>
      <c r="B301" s="28"/>
      <c r="C301" s="28"/>
      <c r="D301" s="28"/>
      <c r="E301" s="28"/>
      <c r="F301" s="28"/>
      <c r="G301" s="28"/>
      <c r="H301" s="28"/>
      <c r="I301" s="28"/>
      <c r="J301" s="28"/>
      <c r="K301" s="28"/>
      <c r="L301" s="28"/>
      <c r="M301" s="28"/>
      <c r="N301" s="28"/>
      <c r="O301" s="28"/>
      <c r="R301" s="28"/>
      <c r="S301" s="28"/>
      <c r="T301" s="28"/>
      <c r="U301" s="28"/>
      <c r="V301" s="28"/>
      <c r="W301" s="28"/>
      <c r="X301" s="28"/>
    </row>
    <row r="302" spans="1:24" x14ac:dyDescent="0.25">
      <c r="A302" s="28"/>
      <c r="B302" s="28"/>
      <c r="C302" s="28"/>
      <c r="D302" s="28"/>
      <c r="E302" s="28"/>
      <c r="F302" s="28"/>
      <c r="G302" s="28"/>
      <c r="H302" s="28"/>
      <c r="I302" s="28"/>
      <c r="J302" s="28"/>
      <c r="K302" s="28"/>
      <c r="L302" s="28"/>
      <c r="M302" s="28"/>
      <c r="N302" s="28"/>
      <c r="O302" s="28"/>
      <c r="R302" s="28"/>
      <c r="S302" s="28"/>
      <c r="T302" s="28"/>
      <c r="U302" s="28"/>
      <c r="V302" s="28"/>
      <c r="W302" s="28"/>
      <c r="X302" s="28"/>
    </row>
    <row r="303" spans="1:24" x14ac:dyDescent="0.25">
      <c r="A303" s="129" t="s">
        <v>112</v>
      </c>
      <c r="B303" s="28"/>
      <c r="C303" s="28"/>
      <c r="D303" s="28"/>
      <c r="E303" s="28"/>
      <c r="F303" s="28"/>
      <c r="G303" s="28"/>
      <c r="H303" s="28"/>
      <c r="I303" s="28"/>
      <c r="J303" s="28"/>
      <c r="K303" s="28"/>
      <c r="L303" s="28"/>
      <c r="M303" s="28"/>
      <c r="N303" s="28"/>
      <c r="O303" s="28"/>
      <c r="R303" s="28"/>
      <c r="S303" s="28"/>
      <c r="T303" s="28"/>
      <c r="U303" s="28"/>
      <c r="V303" s="28"/>
      <c r="W303" s="28"/>
      <c r="X303" s="28"/>
    </row>
    <row r="304" spans="1:24" x14ac:dyDescent="0.25">
      <c r="A304" s="28" t="s">
        <v>182</v>
      </c>
      <c r="B304" s="141" t="s">
        <v>189</v>
      </c>
      <c r="C304" s="28"/>
      <c r="D304" s="28"/>
      <c r="E304" s="28"/>
      <c r="F304" s="28"/>
      <c r="G304" s="28"/>
      <c r="H304" s="28"/>
      <c r="I304" s="28"/>
      <c r="J304" s="28"/>
      <c r="K304" s="28"/>
      <c r="L304" s="28"/>
      <c r="M304" s="28"/>
      <c r="N304" s="28"/>
      <c r="O304" s="28"/>
      <c r="R304" s="28"/>
      <c r="S304" s="28"/>
      <c r="T304" s="28"/>
      <c r="U304" s="28"/>
      <c r="V304" s="28"/>
      <c r="W304" s="28"/>
      <c r="X304" s="28"/>
    </row>
    <row r="305" spans="1:24" x14ac:dyDescent="0.25">
      <c r="A305" s="28"/>
      <c r="B305" s="29">
        <v>1</v>
      </c>
      <c r="C305" s="29">
        <f>B305+1</f>
        <v>2</v>
      </c>
      <c r="D305" s="29">
        <f t="shared" ref="D305" si="133">C305+1</f>
        <v>3</v>
      </c>
      <c r="E305" s="29">
        <f t="shared" ref="E305" si="134">D305+1</f>
        <v>4</v>
      </c>
      <c r="F305" s="29">
        <f t="shared" ref="F305" si="135">E305+1</f>
        <v>5</v>
      </c>
      <c r="G305" s="29">
        <f t="shared" ref="G305" si="136">F305+1</f>
        <v>6</v>
      </c>
      <c r="H305" s="29">
        <f t="shared" ref="H305" si="137">G305+1</f>
        <v>7</v>
      </c>
      <c r="I305" s="29">
        <f t="shared" ref="I305" si="138">H305+1</f>
        <v>8</v>
      </c>
      <c r="J305" s="29">
        <f t="shared" ref="J305" si="139">I305+1</f>
        <v>9</v>
      </c>
      <c r="K305" s="29">
        <f t="shared" ref="K305" si="140">J305+1</f>
        <v>10</v>
      </c>
      <c r="L305" s="29">
        <f t="shared" ref="L305" si="141">K305+1</f>
        <v>11</v>
      </c>
      <c r="M305" s="29">
        <f t="shared" ref="M305" si="142">L305+1</f>
        <v>12</v>
      </c>
      <c r="N305" s="28"/>
      <c r="O305" s="28"/>
      <c r="R305" s="28"/>
      <c r="S305" s="28"/>
      <c r="T305" s="28"/>
      <c r="U305" s="28"/>
      <c r="V305" s="28"/>
      <c r="W305" s="28"/>
      <c r="X305" s="28"/>
    </row>
    <row r="306" spans="1:24" x14ac:dyDescent="0.25">
      <c r="A306" s="28"/>
      <c r="B306" s="29" t="s">
        <v>39</v>
      </c>
      <c r="C306" s="29" t="s">
        <v>40</v>
      </c>
      <c r="D306" s="29" t="s">
        <v>41</v>
      </c>
      <c r="E306" s="29" t="s">
        <v>42</v>
      </c>
      <c r="F306" s="29" t="s">
        <v>43</v>
      </c>
      <c r="G306" s="29" t="s">
        <v>44</v>
      </c>
      <c r="H306" s="29" t="s">
        <v>45</v>
      </c>
      <c r="I306" s="29" t="s">
        <v>46</v>
      </c>
      <c r="J306" s="29" t="s">
        <v>47</v>
      </c>
      <c r="K306" s="29" t="s">
        <v>48</v>
      </c>
      <c r="L306" s="29" t="s">
        <v>49</v>
      </c>
      <c r="M306" s="29" t="s">
        <v>50</v>
      </c>
      <c r="N306" s="28"/>
      <c r="O306" s="28"/>
      <c r="P306" s="29"/>
      <c r="Q306" s="29"/>
      <c r="R306" s="28"/>
      <c r="S306" s="28"/>
      <c r="T306" s="29"/>
      <c r="U306" s="29"/>
      <c r="V306" s="28"/>
      <c r="W306" s="28"/>
      <c r="X306" s="29"/>
    </row>
    <row r="307" spans="1:24" x14ac:dyDescent="0.25">
      <c r="A307" s="28">
        <v>1</v>
      </c>
      <c r="B307" s="135">
        <v>157297.53251008064</v>
      </c>
      <c r="C307" s="135">
        <v>173093.20758928571</v>
      </c>
      <c r="D307" s="135">
        <v>201975.80796370967</v>
      </c>
      <c r="E307" s="135">
        <v>229015.62760416666</v>
      </c>
      <c r="F307" s="135">
        <v>317973.24647177418</v>
      </c>
      <c r="G307" s="135">
        <v>454889.67604166665</v>
      </c>
      <c r="H307" s="135">
        <v>612782.83971774194</v>
      </c>
      <c r="I307" s="135">
        <v>693441.53225806449</v>
      </c>
      <c r="J307" s="135">
        <v>585002.22291666665</v>
      </c>
      <c r="K307" s="135">
        <v>346569.27923387097</v>
      </c>
      <c r="L307" s="135">
        <v>215902.19739583333</v>
      </c>
      <c r="M307" s="135">
        <v>153413.37852822582</v>
      </c>
      <c r="N307" s="28"/>
      <c r="O307" s="30"/>
      <c r="P307" s="30"/>
      <c r="Q307" s="30"/>
      <c r="R307" s="30"/>
      <c r="S307" s="28"/>
      <c r="T307" s="30"/>
      <c r="U307" s="30"/>
      <c r="V307" s="28"/>
      <c r="W307" s="30"/>
      <c r="X307" s="30"/>
    </row>
    <row r="308" spans="1:24" x14ac:dyDescent="0.25">
      <c r="A308" s="28">
        <f>A307+1</f>
        <v>2</v>
      </c>
      <c r="B308" s="135">
        <v>143963.61038306452</v>
      </c>
      <c r="C308" s="135">
        <v>159339.27036830358</v>
      </c>
      <c r="D308" s="135">
        <v>182239.45665322582</v>
      </c>
      <c r="E308" s="135">
        <v>206474.23072916668</v>
      </c>
      <c r="F308" s="135">
        <v>288651.90070564515</v>
      </c>
      <c r="G308" s="135">
        <v>406491.84270833334</v>
      </c>
      <c r="H308" s="135">
        <v>549556.52923387091</v>
      </c>
      <c r="I308" s="135">
        <v>620335.57862903224</v>
      </c>
      <c r="J308" s="135">
        <v>521283.03645833331</v>
      </c>
      <c r="K308" s="135">
        <v>311954.25050403224</v>
      </c>
      <c r="L308" s="135">
        <v>197060.203125</v>
      </c>
      <c r="M308" s="135">
        <v>136960.61542338709</v>
      </c>
      <c r="N308" s="28"/>
      <c r="O308" s="30"/>
      <c r="P308" s="30"/>
      <c r="Q308" s="30"/>
      <c r="R308" s="30"/>
      <c r="S308" s="28"/>
      <c r="T308" s="30"/>
      <c r="U308" s="30"/>
      <c r="V308" s="28"/>
      <c r="W308" s="30"/>
      <c r="X308" s="30"/>
    </row>
    <row r="309" spans="1:24" x14ac:dyDescent="0.25">
      <c r="A309" s="28">
        <f t="shared" ref="A309:A329" si="143">A308+1</f>
        <v>3</v>
      </c>
      <c r="B309" s="135">
        <v>133212.52318548388</v>
      </c>
      <c r="C309" s="135">
        <v>146864.71456473213</v>
      </c>
      <c r="D309" s="135">
        <v>168115.56980846773</v>
      </c>
      <c r="E309" s="135">
        <v>192745.34218750001</v>
      </c>
      <c r="F309" s="135">
        <v>274870.13810483873</v>
      </c>
      <c r="G309" s="135">
        <v>379526.15937499999</v>
      </c>
      <c r="H309" s="135">
        <v>512093.15826612903</v>
      </c>
      <c r="I309" s="135">
        <v>581481.06350806449</v>
      </c>
      <c r="J309" s="135">
        <v>484348.28020833334</v>
      </c>
      <c r="K309" s="135">
        <v>292793.93699596776</v>
      </c>
      <c r="L309" s="135">
        <v>182099.00156249999</v>
      </c>
      <c r="M309" s="135">
        <v>125676.16935483871</v>
      </c>
      <c r="N309" s="28"/>
      <c r="O309" s="30"/>
      <c r="P309" s="30"/>
      <c r="Q309" s="30"/>
      <c r="R309" s="30"/>
      <c r="S309" s="28"/>
      <c r="T309" s="30"/>
      <c r="U309" s="30"/>
      <c r="V309" s="28"/>
      <c r="W309" s="30"/>
      <c r="X309" s="30"/>
    </row>
    <row r="310" spans="1:24" x14ac:dyDescent="0.25">
      <c r="A310" s="28">
        <f t="shared" si="143"/>
        <v>4</v>
      </c>
      <c r="B310" s="135">
        <v>126495.79460685483</v>
      </c>
      <c r="C310" s="135">
        <v>139015.38783482142</v>
      </c>
      <c r="D310" s="135">
        <v>159257.32963709679</v>
      </c>
      <c r="E310" s="135">
        <v>195253.66510416666</v>
      </c>
      <c r="F310" s="135">
        <v>283498.60635080643</v>
      </c>
      <c r="G310" s="135">
        <v>387052.65833333333</v>
      </c>
      <c r="H310" s="135">
        <v>520426.77217741933</v>
      </c>
      <c r="I310" s="135">
        <v>589480.40221774194</v>
      </c>
      <c r="J310" s="135">
        <v>494473.68125000002</v>
      </c>
      <c r="K310" s="135">
        <v>298193.50856854836</v>
      </c>
      <c r="L310" s="135">
        <v>171838.86406250001</v>
      </c>
      <c r="M310" s="135">
        <v>119556.65877016129</v>
      </c>
      <c r="N310" s="28"/>
      <c r="O310" s="30"/>
      <c r="P310" s="30"/>
      <c r="Q310" s="30"/>
      <c r="R310" s="30"/>
      <c r="S310" s="28"/>
      <c r="T310" s="30"/>
      <c r="U310" s="30"/>
      <c r="V310" s="28"/>
      <c r="W310" s="30"/>
      <c r="X310" s="30"/>
    </row>
    <row r="311" spans="1:24" x14ac:dyDescent="0.25">
      <c r="A311" s="28">
        <f t="shared" si="143"/>
        <v>5</v>
      </c>
      <c r="B311" s="135">
        <v>130920.26159274194</v>
      </c>
      <c r="C311" s="135">
        <v>143696.21707589287</v>
      </c>
      <c r="D311" s="135">
        <v>164155.77721774194</v>
      </c>
      <c r="E311" s="135">
        <v>212653.09062500001</v>
      </c>
      <c r="F311" s="135">
        <v>323623.96925403224</v>
      </c>
      <c r="G311" s="135">
        <v>439387.23333333334</v>
      </c>
      <c r="H311" s="135">
        <v>587629.28629032255</v>
      </c>
      <c r="I311" s="135">
        <v>659404.42741935479</v>
      </c>
      <c r="J311" s="135">
        <v>554188.45729166665</v>
      </c>
      <c r="K311" s="135">
        <v>331921.265625</v>
      </c>
      <c r="L311" s="135">
        <v>176688.34088541666</v>
      </c>
      <c r="M311" s="135">
        <v>123968.06628024194</v>
      </c>
      <c r="N311" s="28"/>
      <c r="O311" s="30"/>
      <c r="P311" s="30"/>
      <c r="Q311" s="30"/>
      <c r="R311" s="30"/>
      <c r="S311" s="28"/>
      <c r="T311" s="30"/>
      <c r="U311" s="30"/>
      <c r="V311" s="28"/>
      <c r="W311" s="30"/>
      <c r="X311" s="30"/>
    </row>
    <row r="312" spans="1:24" x14ac:dyDescent="0.25">
      <c r="A312" s="28">
        <f t="shared" si="143"/>
        <v>6</v>
      </c>
      <c r="B312" s="135">
        <v>140748.77973790321</v>
      </c>
      <c r="C312" s="135">
        <v>155564.64620535713</v>
      </c>
      <c r="D312" s="135">
        <v>179352.39112903227</v>
      </c>
      <c r="E312" s="135">
        <v>269506.34062500001</v>
      </c>
      <c r="F312" s="135">
        <v>428916.54838709679</v>
      </c>
      <c r="G312" s="135">
        <v>601339.63749999995</v>
      </c>
      <c r="H312" s="135">
        <v>789599.89213709673</v>
      </c>
      <c r="I312" s="135">
        <v>872059.45564516133</v>
      </c>
      <c r="J312" s="135">
        <v>727867.82916666672</v>
      </c>
      <c r="K312" s="135">
        <v>427645.15574596776</v>
      </c>
      <c r="L312" s="135">
        <v>193176.65260416668</v>
      </c>
      <c r="M312" s="135">
        <v>133150.56754032258</v>
      </c>
      <c r="N312" s="28"/>
      <c r="O312" s="30"/>
      <c r="P312" s="30"/>
      <c r="Q312" s="30"/>
      <c r="R312" s="30"/>
      <c r="S312" s="28"/>
      <c r="T312" s="30"/>
      <c r="U312" s="30"/>
      <c r="V312" s="28"/>
      <c r="W312" s="30"/>
      <c r="X312" s="30"/>
    </row>
    <row r="313" spans="1:24" x14ac:dyDescent="0.25">
      <c r="A313" s="28">
        <f t="shared" si="143"/>
        <v>7</v>
      </c>
      <c r="B313" s="135">
        <v>179614.88835685485</v>
      </c>
      <c r="C313" s="135">
        <v>200170.34040178571</v>
      </c>
      <c r="D313" s="135">
        <v>232869.57963709679</v>
      </c>
      <c r="E313" s="135">
        <v>375872.01510416664</v>
      </c>
      <c r="F313" s="135">
        <v>659336.12298387091</v>
      </c>
      <c r="G313" s="135">
        <v>949845.24375000002</v>
      </c>
      <c r="H313" s="135">
        <v>1229339.4596774194</v>
      </c>
      <c r="I313" s="135">
        <v>1306470.9193548388</v>
      </c>
      <c r="J313" s="135">
        <v>1018115.4479166666</v>
      </c>
      <c r="K313" s="135">
        <v>562223.53326612909</v>
      </c>
      <c r="L313" s="135">
        <v>243019.43906249999</v>
      </c>
      <c r="M313" s="135">
        <v>169596.9921875</v>
      </c>
      <c r="N313" s="28"/>
      <c r="O313" s="30"/>
      <c r="P313" s="30"/>
      <c r="Q313" s="30"/>
      <c r="R313" s="30"/>
      <c r="S313" s="28"/>
      <c r="T313" s="30"/>
      <c r="U313" s="30"/>
      <c r="V313" s="28"/>
      <c r="W313" s="30"/>
      <c r="X313" s="30"/>
    </row>
    <row r="314" spans="1:24" x14ac:dyDescent="0.25">
      <c r="A314" s="28">
        <f t="shared" si="143"/>
        <v>8</v>
      </c>
      <c r="B314" s="135">
        <v>239279.00806451612</v>
      </c>
      <c r="C314" s="135">
        <v>271114.1484375</v>
      </c>
      <c r="D314" s="135">
        <v>350808.30745967739</v>
      </c>
      <c r="E314" s="135">
        <v>558098.82916666672</v>
      </c>
      <c r="F314" s="135">
        <v>954298.40120967745</v>
      </c>
      <c r="G314" s="135">
        <v>1381457.2708333333</v>
      </c>
      <c r="H314" s="135">
        <v>1749120.9939516129</v>
      </c>
      <c r="I314" s="135">
        <v>1884063.4778225806</v>
      </c>
      <c r="J314" s="135">
        <v>1515710.35</v>
      </c>
      <c r="K314" s="135">
        <v>815167.26814516133</v>
      </c>
      <c r="L314" s="135">
        <v>339654.16145833331</v>
      </c>
      <c r="M314" s="135">
        <v>224429.79460685485</v>
      </c>
      <c r="N314" s="28"/>
      <c r="O314" s="30"/>
      <c r="P314" s="30"/>
      <c r="Q314" s="30"/>
      <c r="R314" s="30"/>
      <c r="S314" s="28"/>
      <c r="T314" s="30"/>
      <c r="U314" s="30"/>
      <c r="V314" s="28"/>
      <c r="W314" s="30"/>
      <c r="X314" s="30"/>
    </row>
    <row r="315" spans="1:24" x14ac:dyDescent="0.25">
      <c r="A315" s="28">
        <f t="shared" si="143"/>
        <v>9</v>
      </c>
      <c r="B315" s="135">
        <v>306440.19506048388</v>
      </c>
      <c r="C315" s="135">
        <v>381875.12834821426</v>
      </c>
      <c r="D315" s="135">
        <v>528240.64667338715</v>
      </c>
      <c r="E315" s="135">
        <v>806841.19062500005</v>
      </c>
      <c r="F315" s="135">
        <v>1309501.0907258065</v>
      </c>
      <c r="G315" s="135">
        <v>1848087.4604166667</v>
      </c>
      <c r="H315" s="135">
        <v>2268892.3629032257</v>
      </c>
      <c r="I315" s="135">
        <v>2449693.3629032257</v>
      </c>
      <c r="J315" s="135">
        <v>2033109.2250000001</v>
      </c>
      <c r="K315" s="135">
        <v>1213491.6512096773</v>
      </c>
      <c r="L315" s="135">
        <v>508661.43437500001</v>
      </c>
      <c r="M315" s="135">
        <v>298496.3014112903</v>
      </c>
      <c r="N315" s="28"/>
      <c r="O315" s="30"/>
      <c r="P315" s="30"/>
      <c r="Q315" s="30"/>
      <c r="R315" s="30"/>
      <c r="S315" s="28"/>
      <c r="T315" s="30"/>
      <c r="U315" s="30"/>
      <c r="V315" s="28"/>
      <c r="W315" s="30"/>
      <c r="X315" s="30"/>
    </row>
    <row r="316" spans="1:24" x14ac:dyDescent="0.25">
      <c r="A316" s="28">
        <f t="shared" si="143"/>
        <v>10</v>
      </c>
      <c r="B316" s="135">
        <v>451021.36340725806</v>
      </c>
      <c r="C316" s="135">
        <v>574300.39564732148</v>
      </c>
      <c r="D316" s="135">
        <v>761963.74294354836</v>
      </c>
      <c r="E316" s="135">
        <v>1087073.940625</v>
      </c>
      <c r="F316" s="135">
        <v>1676088.185483871</v>
      </c>
      <c r="G316" s="135">
        <v>2291513.9270833335</v>
      </c>
      <c r="H316" s="135">
        <v>2784149.6774193547</v>
      </c>
      <c r="I316" s="135">
        <v>3006224.6693548388</v>
      </c>
      <c r="J316" s="135">
        <v>2564657.2833333332</v>
      </c>
      <c r="K316" s="135">
        <v>1653920.2762096773</v>
      </c>
      <c r="L316" s="135">
        <v>772432.40833333333</v>
      </c>
      <c r="M316" s="135">
        <v>459227.82711693546</v>
      </c>
      <c r="N316" s="28"/>
      <c r="O316" s="30"/>
      <c r="P316" s="30"/>
      <c r="Q316" s="30"/>
      <c r="R316" s="30"/>
      <c r="S316" s="28"/>
      <c r="T316" s="30"/>
      <c r="U316" s="30"/>
      <c r="V316" s="28"/>
      <c r="W316" s="30"/>
      <c r="X316" s="30"/>
    </row>
    <row r="317" spans="1:24" x14ac:dyDescent="0.25">
      <c r="A317" s="28">
        <f t="shared" si="143"/>
        <v>11</v>
      </c>
      <c r="B317" s="135">
        <v>621014.75</v>
      </c>
      <c r="C317" s="135">
        <v>778788.14732142852</v>
      </c>
      <c r="D317" s="135">
        <v>1001102.9465725806</v>
      </c>
      <c r="E317" s="135">
        <v>1350299.7208333334</v>
      </c>
      <c r="F317" s="135">
        <v>1974508.9052419355</v>
      </c>
      <c r="G317" s="135">
        <v>2640408.0666666669</v>
      </c>
      <c r="H317" s="135">
        <v>3180602.6572580645</v>
      </c>
      <c r="I317" s="135">
        <v>3446382.064516129</v>
      </c>
      <c r="J317" s="135">
        <v>3006098.2041666666</v>
      </c>
      <c r="K317" s="135">
        <v>2042825.2661290322</v>
      </c>
      <c r="L317" s="135">
        <v>1062789.1614583333</v>
      </c>
      <c r="M317" s="135">
        <v>643846.16028225806</v>
      </c>
      <c r="N317" s="28"/>
      <c r="O317" s="30"/>
      <c r="P317" s="30"/>
      <c r="Q317" s="30"/>
      <c r="R317" s="30"/>
      <c r="S317" s="28"/>
      <c r="T317" s="30"/>
      <c r="U317" s="30"/>
      <c r="V317" s="28"/>
      <c r="W317" s="30"/>
      <c r="X317" s="30"/>
    </row>
    <row r="318" spans="1:24" x14ac:dyDescent="0.25">
      <c r="A318" s="28">
        <f t="shared" si="143"/>
        <v>12</v>
      </c>
      <c r="B318" s="135">
        <v>786700.81048387091</v>
      </c>
      <c r="C318" s="135">
        <v>958204.89174107148</v>
      </c>
      <c r="D318" s="135">
        <v>1206259.1572580645</v>
      </c>
      <c r="E318" s="135">
        <v>1558929.7041666666</v>
      </c>
      <c r="F318" s="135">
        <v>2218770.9092741935</v>
      </c>
      <c r="G318" s="135">
        <v>2897481.6208333331</v>
      </c>
      <c r="H318" s="135">
        <v>3485050.0443548388</v>
      </c>
      <c r="I318" s="135">
        <v>3780623.0967741935</v>
      </c>
      <c r="J318" s="135">
        <v>3353730.5249999999</v>
      </c>
      <c r="K318" s="135">
        <v>2359325.4072580645</v>
      </c>
      <c r="L318" s="135">
        <v>1308457.675</v>
      </c>
      <c r="M318" s="135">
        <v>821337.84375</v>
      </c>
      <c r="N318" s="28"/>
      <c r="O318" s="30"/>
      <c r="P318" s="30"/>
      <c r="Q318" s="30"/>
      <c r="R318" s="30"/>
      <c r="S318" s="28"/>
      <c r="T318" s="30"/>
      <c r="U318" s="30"/>
      <c r="V318" s="28"/>
      <c r="W318" s="30"/>
      <c r="X318" s="30"/>
    </row>
    <row r="319" spans="1:24" x14ac:dyDescent="0.25">
      <c r="A319" s="28">
        <f t="shared" si="143"/>
        <v>13</v>
      </c>
      <c r="B319" s="135">
        <v>917677.44556451612</v>
      </c>
      <c r="C319" s="135">
        <v>1097351.8984375</v>
      </c>
      <c r="D319" s="135">
        <v>1371472.6663306451</v>
      </c>
      <c r="E319" s="135">
        <v>1720233.3</v>
      </c>
      <c r="F319" s="135">
        <v>2404136.4838709678</v>
      </c>
      <c r="G319" s="135">
        <v>3112539.5333333332</v>
      </c>
      <c r="H319" s="135">
        <v>3733522.1774193547</v>
      </c>
      <c r="I319" s="135">
        <v>4038301.6693548388</v>
      </c>
      <c r="J319" s="135">
        <v>3626533.3958333335</v>
      </c>
      <c r="K319" s="135">
        <v>2619150.9637096776</v>
      </c>
      <c r="L319" s="135">
        <v>1499419.9520833334</v>
      </c>
      <c r="M319" s="135">
        <v>956828.07157258061</v>
      </c>
      <c r="N319" s="28"/>
      <c r="O319" s="30"/>
      <c r="P319" s="30"/>
      <c r="Q319" s="30"/>
      <c r="R319" s="30"/>
      <c r="S319" s="28"/>
      <c r="T319" s="30"/>
      <c r="U319" s="30"/>
      <c r="V319" s="28"/>
      <c r="W319" s="30"/>
      <c r="X319" s="30"/>
    </row>
    <row r="320" spans="1:24" x14ac:dyDescent="0.25">
      <c r="A320" s="28">
        <f t="shared" si="143"/>
        <v>14</v>
      </c>
      <c r="B320" s="135">
        <v>1004553.9163306452</v>
      </c>
      <c r="C320" s="135">
        <v>1202583.2232142857</v>
      </c>
      <c r="D320" s="135">
        <v>1496487.6078629033</v>
      </c>
      <c r="E320" s="135">
        <v>1842772.85</v>
      </c>
      <c r="F320" s="135">
        <v>2535546.5040322579</v>
      </c>
      <c r="G320" s="135">
        <v>3269208.0041666669</v>
      </c>
      <c r="H320" s="135">
        <v>3911990.1451612902</v>
      </c>
      <c r="I320" s="135">
        <v>4232347.3467741935</v>
      </c>
      <c r="J320" s="135">
        <v>3805302.2708333335</v>
      </c>
      <c r="K320" s="135">
        <v>2777298.0201612902</v>
      </c>
      <c r="L320" s="135">
        <v>1623251.4916666667</v>
      </c>
      <c r="M320" s="135">
        <v>1042616.3679435484</v>
      </c>
      <c r="N320" s="28"/>
      <c r="O320" s="30"/>
      <c r="P320" s="30"/>
      <c r="Q320" s="30"/>
      <c r="R320" s="30"/>
      <c r="S320" s="28"/>
      <c r="T320" s="30"/>
      <c r="U320" s="30"/>
      <c r="V320" s="28"/>
      <c r="W320" s="30"/>
      <c r="X320" s="30"/>
    </row>
    <row r="321" spans="1:24" x14ac:dyDescent="0.25">
      <c r="A321" s="28">
        <f>A320+1</f>
        <v>15</v>
      </c>
      <c r="B321" s="135">
        <v>1028970.2278225806</v>
      </c>
      <c r="C321" s="135">
        <v>1241410.041294643</v>
      </c>
      <c r="D321" s="135">
        <v>1551456.2056451612</v>
      </c>
      <c r="E321" s="135">
        <v>1885809.0041666667</v>
      </c>
      <c r="F321" s="135">
        <v>2589111.3709677421</v>
      </c>
      <c r="G321" s="135">
        <v>3332405.2625000002</v>
      </c>
      <c r="H321" s="135">
        <v>3975745.0806451612</v>
      </c>
      <c r="I321" s="135">
        <v>4268611.2419354841</v>
      </c>
      <c r="J321" s="135">
        <v>3848382.3833333333</v>
      </c>
      <c r="K321" s="135">
        <v>2811370.2661290322</v>
      </c>
      <c r="L321" s="135">
        <v>1640824.3708333333</v>
      </c>
      <c r="M321" s="135">
        <v>1046654.1189516129</v>
      </c>
      <c r="N321" s="28"/>
      <c r="O321" s="30"/>
      <c r="P321" s="30"/>
      <c r="Q321" s="30"/>
      <c r="R321" s="30"/>
      <c r="S321" s="28"/>
      <c r="T321" s="30"/>
      <c r="U321" s="30"/>
      <c r="V321" s="28"/>
      <c r="W321" s="30"/>
      <c r="X321" s="30"/>
    </row>
    <row r="322" spans="1:24" x14ac:dyDescent="0.25">
      <c r="A322" s="28">
        <f t="shared" si="143"/>
        <v>16</v>
      </c>
      <c r="B322" s="135">
        <v>967820.33971774194</v>
      </c>
      <c r="C322" s="135">
        <v>1202346.5390625</v>
      </c>
      <c r="D322" s="135">
        <v>1520251.6340725806</v>
      </c>
      <c r="E322" s="135">
        <v>1812245.6020833333</v>
      </c>
      <c r="F322" s="135">
        <v>2485513.4435483869</v>
      </c>
      <c r="G322" s="135">
        <v>3241480.4791666665</v>
      </c>
      <c r="H322" s="135">
        <v>3897811.3548387098</v>
      </c>
      <c r="I322" s="135">
        <v>4145048.4516129033</v>
      </c>
      <c r="J322" s="135">
        <v>3667952.6333333333</v>
      </c>
      <c r="K322" s="135">
        <v>2638763.9637096776</v>
      </c>
      <c r="L322" s="135">
        <v>1514499.4083333334</v>
      </c>
      <c r="M322" s="135">
        <v>951313.92540322582</v>
      </c>
      <c r="N322" s="28"/>
      <c r="O322" s="30"/>
      <c r="P322" s="30"/>
      <c r="Q322" s="30"/>
      <c r="R322" s="30"/>
      <c r="S322" s="28"/>
      <c r="T322" s="30"/>
      <c r="U322" s="30"/>
      <c r="V322" s="28"/>
      <c r="W322" s="30"/>
      <c r="X322" s="30"/>
    </row>
    <row r="323" spans="1:24" x14ac:dyDescent="0.25">
      <c r="A323" s="28">
        <f t="shared" si="143"/>
        <v>17</v>
      </c>
      <c r="B323" s="135">
        <v>787156.86189516133</v>
      </c>
      <c r="C323" s="135">
        <v>1034968.6283482143</v>
      </c>
      <c r="D323" s="135">
        <v>1359133.4526209678</v>
      </c>
      <c r="E323" s="135">
        <v>1612414.45625</v>
      </c>
      <c r="F323" s="135">
        <v>2201592.9596774192</v>
      </c>
      <c r="G323" s="135">
        <v>2917721.3458333332</v>
      </c>
      <c r="H323" s="135">
        <v>3512534.2540322579</v>
      </c>
      <c r="I323" s="135">
        <v>3706505.7338709678</v>
      </c>
      <c r="J323" s="135">
        <v>3190879.1833333331</v>
      </c>
      <c r="K323" s="135">
        <v>2167237.7016129033</v>
      </c>
      <c r="L323" s="135">
        <v>1212846.7479166666</v>
      </c>
      <c r="M323" s="135">
        <v>762537.24697580643</v>
      </c>
      <c r="N323" s="28"/>
      <c r="O323" s="30"/>
      <c r="P323" s="30"/>
      <c r="Q323" s="30"/>
      <c r="R323" s="30"/>
      <c r="S323" s="28"/>
      <c r="T323" s="30"/>
      <c r="U323" s="30"/>
      <c r="V323" s="28"/>
      <c r="W323" s="30"/>
      <c r="X323" s="30"/>
    </row>
    <row r="324" spans="1:24" x14ac:dyDescent="0.25">
      <c r="A324" s="28">
        <f t="shared" si="143"/>
        <v>18</v>
      </c>
      <c r="B324" s="135">
        <v>622340.17237903224</v>
      </c>
      <c r="C324" s="135">
        <v>779533.39174107148</v>
      </c>
      <c r="D324" s="135">
        <v>1037215.2137096775</v>
      </c>
      <c r="E324" s="135">
        <v>1237027.675</v>
      </c>
      <c r="F324" s="135">
        <v>1738373.6915322582</v>
      </c>
      <c r="G324" s="135">
        <v>2381971.65</v>
      </c>
      <c r="H324" s="135">
        <v>2877944.9637096776</v>
      </c>
      <c r="I324" s="135">
        <v>2995184.7661290322</v>
      </c>
      <c r="J324" s="135">
        <v>2435880.4083333332</v>
      </c>
      <c r="K324" s="135">
        <v>1618807.877016129</v>
      </c>
      <c r="L324" s="135">
        <v>948396.484375</v>
      </c>
      <c r="M324" s="135">
        <v>600871.39415322582</v>
      </c>
      <c r="N324" s="28"/>
      <c r="O324" s="30"/>
      <c r="P324" s="30"/>
      <c r="Q324" s="30"/>
      <c r="R324" s="30"/>
      <c r="S324" s="28"/>
      <c r="T324" s="30"/>
      <c r="U324" s="30"/>
      <c r="V324" s="28"/>
      <c r="W324" s="30"/>
      <c r="X324" s="30"/>
    </row>
    <row r="325" spans="1:24" x14ac:dyDescent="0.25">
      <c r="A325" s="28">
        <f t="shared" si="143"/>
        <v>19</v>
      </c>
      <c r="B325" s="135">
        <v>483457.47530241933</v>
      </c>
      <c r="C325" s="135">
        <v>582153.52064732148</v>
      </c>
      <c r="D325" s="135">
        <v>742074.33669354836</v>
      </c>
      <c r="E325" s="135">
        <v>881104.71458333335</v>
      </c>
      <c r="F325" s="135">
        <v>1253482.5564516129</v>
      </c>
      <c r="G325" s="135">
        <v>1786315.5166666666</v>
      </c>
      <c r="H325" s="135">
        <v>2201408.125</v>
      </c>
      <c r="I325" s="135">
        <v>2287900.6733870967</v>
      </c>
      <c r="J325" s="135">
        <v>1873519.7250000001</v>
      </c>
      <c r="K325" s="135">
        <v>1211554.9133064516</v>
      </c>
      <c r="L325" s="135">
        <v>727701.5385416667</v>
      </c>
      <c r="M325" s="135">
        <v>471631.36945564515</v>
      </c>
      <c r="N325" s="28"/>
      <c r="O325" s="30"/>
      <c r="P325" s="30"/>
      <c r="Q325" s="30"/>
      <c r="R325" s="30"/>
      <c r="S325" s="28"/>
      <c r="T325" s="30"/>
      <c r="U325" s="30"/>
      <c r="V325" s="28"/>
      <c r="W325" s="30"/>
      <c r="X325" s="30"/>
    </row>
    <row r="326" spans="1:24" x14ac:dyDescent="0.25">
      <c r="A326" s="28">
        <f t="shared" si="143"/>
        <v>20</v>
      </c>
      <c r="B326" s="135">
        <v>378930.77268145164</v>
      </c>
      <c r="C326" s="135">
        <v>448759.51283482142</v>
      </c>
      <c r="D326" s="135">
        <v>553804.24697580643</v>
      </c>
      <c r="E326" s="135">
        <v>653933.82499999995</v>
      </c>
      <c r="F326" s="135">
        <v>938484.77217741939</v>
      </c>
      <c r="G326" s="135">
        <v>1365851.85</v>
      </c>
      <c r="H326" s="135">
        <v>1703729.2298387096</v>
      </c>
      <c r="I326" s="135">
        <v>1822485.7258064516</v>
      </c>
      <c r="J326" s="135">
        <v>1499325.1458333333</v>
      </c>
      <c r="K326" s="135">
        <v>951167.73991935479</v>
      </c>
      <c r="L326" s="135">
        <v>564447.51458333328</v>
      </c>
      <c r="M326" s="135">
        <v>368915.56955645164</v>
      </c>
      <c r="N326" s="28"/>
      <c r="O326" s="30"/>
      <c r="P326" s="30"/>
      <c r="Q326" s="30"/>
      <c r="R326" s="30"/>
      <c r="S326" s="28"/>
      <c r="T326" s="30"/>
      <c r="U326" s="30"/>
      <c r="V326" s="28"/>
      <c r="W326" s="30"/>
      <c r="X326" s="30"/>
    </row>
    <row r="327" spans="1:24" x14ac:dyDescent="0.25">
      <c r="A327" s="28">
        <f>A326+1</f>
        <v>21</v>
      </c>
      <c r="B327" s="135">
        <v>314871.86441532261</v>
      </c>
      <c r="C327" s="135">
        <v>369515.36104910716</v>
      </c>
      <c r="D327" s="135">
        <v>450378.39264112903</v>
      </c>
      <c r="E327" s="135">
        <v>504910.96562500001</v>
      </c>
      <c r="F327" s="135">
        <v>716169.92540322582</v>
      </c>
      <c r="G327" s="135">
        <v>1048714.7416666667</v>
      </c>
      <c r="H327" s="135">
        <v>1338159.2762096773</v>
      </c>
      <c r="I327" s="135">
        <v>1470788.3266129033</v>
      </c>
      <c r="J327" s="135">
        <v>1214162.1395833334</v>
      </c>
      <c r="K327" s="135">
        <v>751807.40524193551</v>
      </c>
      <c r="L327" s="135">
        <v>467855.88437500002</v>
      </c>
      <c r="M327" s="135">
        <v>306119.1607862903</v>
      </c>
      <c r="N327" s="28"/>
      <c r="O327" s="30"/>
      <c r="P327" s="30"/>
      <c r="Q327" s="30"/>
      <c r="R327" s="30"/>
      <c r="S327" s="28"/>
      <c r="T327" s="30"/>
      <c r="U327" s="30"/>
      <c r="V327" s="28"/>
      <c r="W327" s="30"/>
      <c r="X327" s="30"/>
    </row>
    <row r="328" spans="1:24" x14ac:dyDescent="0.25">
      <c r="A328" s="28">
        <f t="shared" si="143"/>
        <v>22</v>
      </c>
      <c r="B328" s="135">
        <v>256196.12197580645</v>
      </c>
      <c r="C328" s="135">
        <v>297160.07198660716</v>
      </c>
      <c r="D328" s="135">
        <v>360429.51159274194</v>
      </c>
      <c r="E328" s="135">
        <v>384550.20781250001</v>
      </c>
      <c r="F328" s="135">
        <v>540674.94556451612</v>
      </c>
      <c r="G328" s="135">
        <v>790130.25624999998</v>
      </c>
      <c r="H328" s="135">
        <v>1025419.3951612903</v>
      </c>
      <c r="I328" s="135">
        <v>1137547.4072580645</v>
      </c>
      <c r="J328" s="135">
        <v>948265.26875000005</v>
      </c>
      <c r="K328" s="135">
        <v>579842.04838709673</v>
      </c>
      <c r="L328" s="135">
        <v>375231.71822916664</v>
      </c>
      <c r="M328" s="135">
        <v>249731.15826612903</v>
      </c>
      <c r="N328" s="28"/>
      <c r="O328" s="30"/>
      <c r="P328" s="30"/>
      <c r="Q328" s="30"/>
      <c r="R328" s="30"/>
      <c r="S328" s="28"/>
      <c r="T328" s="30"/>
      <c r="U328" s="30"/>
      <c r="V328" s="28"/>
      <c r="W328" s="30"/>
      <c r="X328" s="30"/>
    </row>
    <row r="329" spans="1:24" x14ac:dyDescent="0.25">
      <c r="A329" s="28">
        <f t="shared" si="143"/>
        <v>23</v>
      </c>
      <c r="B329" s="135">
        <v>204897.39012096773</v>
      </c>
      <c r="C329" s="135">
        <v>234879.87220982142</v>
      </c>
      <c r="D329" s="135">
        <v>281679.98588709679</v>
      </c>
      <c r="E329" s="135">
        <v>304742.85312500002</v>
      </c>
      <c r="F329" s="135">
        <v>430275.24193548388</v>
      </c>
      <c r="G329" s="135">
        <v>627238.4447916667</v>
      </c>
      <c r="H329" s="135">
        <v>821170.37096774194</v>
      </c>
      <c r="I329" s="135">
        <v>924223.21370967745</v>
      </c>
      <c r="J329" s="135">
        <v>766044.1010416667</v>
      </c>
      <c r="K329" s="135">
        <v>461325.22681451612</v>
      </c>
      <c r="L329" s="135">
        <v>291069.79739583336</v>
      </c>
      <c r="M329" s="135">
        <v>198230.14415322582</v>
      </c>
      <c r="N329" s="28"/>
      <c r="O329" s="30"/>
      <c r="P329" s="30"/>
      <c r="Q329" s="30"/>
      <c r="R329" s="30"/>
      <c r="S329" s="28"/>
      <c r="T329" s="30"/>
      <c r="U329" s="30"/>
      <c r="V329" s="28"/>
      <c r="W329" s="30"/>
      <c r="X329" s="30"/>
    </row>
    <row r="330" spans="1:24" x14ac:dyDescent="0.25">
      <c r="A330" s="28">
        <f>A329+1</f>
        <v>24</v>
      </c>
      <c r="B330" s="135">
        <v>173176.95640120967</v>
      </c>
      <c r="C330" s="135">
        <v>196497.90373883929</v>
      </c>
      <c r="D330" s="135">
        <v>230450.65070564515</v>
      </c>
      <c r="E330" s="135">
        <v>258394.79531250001</v>
      </c>
      <c r="F330" s="135">
        <v>361377.13810483873</v>
      </c>
      <c r="G330" s="135">
        <v>526177.7104166667</v>
      </c>
      <c r="H330" s="135">
        <v>694031.67137096776</v>
      </c>
      <c r="I330" s="135">
        <v>783633.0423387097</v>
      </c>
      <c r="J330" s="135">
        <v>649377.69999999995</v>
      </c>
      <c r="K330" s="135">
        <v>384304.97883064515</v>
      </c>
      <c r="L330" s="135">
        <v>240494.24531249999</v>
      </c>
      <c r="M330" s="135">
        <v>166353.859375</v>
      </c>
      <c r="N330" s="28"/>
      <c r="O330" s="30"/>
      <c r="P330" s="30"/>
      <c r="Q330" s="30"/>
      <c r="R330" s="30"/>
      <c r="S330" s="28"/>
      <c r="T330" s="30"/>
      <c r="U330" s="30"/>
      <c r="V330" s="28"/>
      <c r="W330" s="30"/>
      <c r="X330" s="30"/>
    </row>
    <row r="331" spans="1:24" x14ac:dyDescent="0.25">
      <c r="A331" s="28" t="s">
        <v>55</v>
      </c>
      <c r="B331" s="135">
        <f>SUM(B307:B330)</f>
        <v>10556759.061995968</v>
      </c>
      <c r="C331" s="135">
        <f t="shared" ref="C331:M331" si="144">SUM(C307:C330)</f>
        <v>12769186.460100442</v>
      </c>
      <c r="D331" s="135">
        <f t="shared" si="144"/>
        <v>16091174.61769153</v>
      </c>
      <c r="E331" s="135">
        <f t="shared" si="144"/>
        <v>20140903.946354166</v>
      </c>
      <c r="F331" s="135">
        <f t="shared" si="144"/>
        <v>28904777.057459679</v>
      </c>
      <c r="G331" s="135">
        <f t="shared" si="144"/>
        <v>39077235.591666669</v>
      </c>
      <c r="H331" s="135">
        <f t="shared" si="144"/>
        <v>47962709.717741929</v>
      </c>
      <c r="I331" s="135">
        <f t="shared" si="144"/>
        <v>51702237.64919354</v>
      </c>
      <c r="J331" s="135">
        <f t="shared" si="144"/>
        <v>44384208.89791666</v>
      </c>
      <c r="K331" s="135">
        <f t="shared" si="144"/>
        <v>29628661.903729841</v>
      </c>
      <c r="L331" s="135">
        <f t="shared" si="144"/>
        <v>16477818.69296875</v>
      </c>
      <c r="M331" s="135">
        <f t="shared" si="144"/>
        <v>10531462.761844758</v>
      </c>
      <c r="N331" s="28"/>
      <c r="O331" s="28"/>
      <c r="R331" s="28"/>
      <c r="S331" s="28"/>
      <c r="T331" s="138"/>
      <c r="U331" s="28"/>
      <c r="V331" s="28"/>
      <c r="W331" s="28"/>
      <c r="X331" s="28"/>
    </row>
    <row r="332" spans="1:24" x14ac:dyDescent="0.25">
      <c r="A332" s="28" t="s">
        <v>53</v>
      </c>
      <c r="B332" s="28">
        <v>31</v>
      </c>
      <c r="C332" s="28">
        <v>28.25</v>
      </c>
      <c r="D332" s="28">
        <v>31</v>
      </c>
      <c r="E332" s="28">
        <v>30</v>
      </c>
      <c r="F332" s="28">
        <v>31</v>
      </c>
      <c r="G332" s="28">
        <v>30</v>
      </c>
      <c r="H332" s="28">
        <v>31</v>
      </c>
      <c r="I332" s="28">
        <v>31</v>
      </c>
      <c r="J332" s="28">
        <v>30</v>
      </c>
      <c r="K332" s="28">
        <v>31</v>
      </c>
      <c r="L332" s="28">
        <v>30</v>
      </c>
      <c r="M332" s="28">
        <v>31</v>
      </c>
      <c r="N332" s="28"/>
      <c r="O332" s="28"/>
      <c r="P332" s="31"/>
      <c r="Q332" s="31"/>
      <c r="R332" s="28"/>
      <c r="S332" s="28"/>
      <c r="T332" s="28"/>
      <c r="U332" s="28"/>
      <c r="V332" s="28"/>
      <c r="W332" s="28"/>
      <c r="X332" s="31"/>
    </row>
    <row r="333" spans="1:24" x14ac:dyDescent="0.25">
      <c r="A333" s="28" t="s">
        <v>54</v>
      </c>
      <c r="B333" s="136">
        <f>B332*B331</f>
        <v>327259530.921875</v>
      </c>
      <c r="C333" s="136">
        <f t="shared" ref="C333:M333" si="145">C332*C331</f>
        <v>360729517.49783748</v>
      </c>
      <c r="D333" s="136">
        <f t="shared" si="145"/>
        <v>498826413.14843744</v>
      </c>
      <c r="E333" s="136">
        <f t="shared" si="145"/>
        <v>604227118.390625</v>
      </c>
      <c r="F333" s="136">
        <f t="shared" si="145"/>
        <v>896048088.78125</v>
      </c>
      <c r="G333" s="136">
        <f t="shared" si="145"/>
        <v>1172317067.75</v>
      </c>
      <c r="H333" s="136">
        <f t="shared" si="145"/>
        <v>1486844001.2499998</v>
      </c>
      <c r="I333" s="136">
        <f t="shared" si="145"/>
        <v>1602769367.1249998</v>
      </c>
      <c r="J333" s="136">
        <f t="shared" si="145"/>
        <v>1331526266.9374998</v>
      </c>
      <c r="K333" s="136">
        <f t="shared" si="145"/>
        <v>918488519.01562512</v>
      </c>
      <c r="L333" s="136">
        <f t="shared" si="145"/>
        <v>494334560.7890625</v>
      </c>
      <c r="M333" s="136">
        <f t="shared" si="145"/>
        <v>326475345.6171875</v>
      </c>
      <c r="N333" s="136">
        <f>SUM(B333:M333)</f>
        <v>10019845797.2244</v>
      </c>
      <c r="O333" s="28"/>
      <c r="P333" s="31"/>
      <c r="Q333" s="31"/>
      <c r="R333" s="31"/>
      <c r="S333" s="28"/>
      <c r="T333" s="28"/>
      <c r="U333" s="28"/>
      <c r="V333" s="28"/>
      <c r="W333" s="28"/>
      <c r="X333" s="31"/>
    </row>
    <row r="334" spans="1:24" x14ac:dyDescent="0.25">
      <c r="A334" s="28"/>
      <c r="B334" s="28"/>
      <c r="C334" s="28"/>
      <c r="D334" s="28"/>
      <c r="E334" s="28"/>
      <c r="F334" s="28"/>
      <c r="G334" s="28"/>
      <c r="H334" s="28"/>
      <c r="I334" s="28"/>
      <c r="J334" s="28"/>
      <c r="K334" s="28"/>
      <c r="L334" s="28"/>
      <c r="M334" s="28"/>
      <c r="N334" s="28"/>
      <c r="O334" s="28"/>
      <c r="R334" s="28"/>
      <c r="S334" s="28"/>
      <c r="T334" s="28"/>
      <c r="U334" s="28"/>
      <c r="V334" s="28"/>
      <c r="W334" s="28"/>
      <c r="X334" s="28"/>
    </row>
    <row r="335" spans="1:24" x14ac:dyDescent="0.25">
      <c r="A335" s="28"/>
      <c r="B335" s="28"/>
      <c r="C335" s="28"/>
      <c r="D335" s="28"/>
      <c r="E335" s="28"/>
      <c r="F335" s="28"/>
      <c r="G335" s="28"/>
      <c r="H335" s="28"/>
      <c r="I335" s="28"/>
      <c r="J335" s="28"/>
      <c r="K335" s="28"/>
      <c r="L335" s="28"/>
      <c r="M335" s="28"/>
      <c r="N335" s="28"/>
      <c r="O335" s="28"/>
      <c r="R335" s="28"/>
      <c r="S335" s="28"/>
      <c r="T335" s="28"/>
      <c r="U335" s="28"/>
      <c r="V335" s="28"/>
      <c r="W335" s="28"/>
      <c r="X335" s="28"/>
    </row>
    <row r="336" spans="1:24" x14ac:dyDescent="0.25">
      <c r="A336" s="129" t="s">
        <v>87</v>
      </c>
      <c r="B336" s="28"/>
      <c r="C336" s="28"/>
      <c r="D336" s="28"/>
      <c r="E336" s="28"/>
      <c r="F336" s="28"/>
      <c r="G336" s="28"/>
      <c r="H336" s="28"/>
      <c r="I336" s="28"/>
      <c r="J336" s="28"/>
      <c r="K336" s="28"/>
      <c r="L336" s="28"/>
      <c r="M336" s="28"/>
      <c r="N336" s="28"/>
      <c r="O336" s="28"/>
      <c r="R336" s="28"/>
      <c r="S336" s="28"/>
      <c r="T336" s="28"/>
      <c r="U336" s="28"/>
      <c r="V336" s="28"/>
      <c r="W336" s="28"/>
      <c r="X336" s="28"/>
    </row>
    <row r="337" spans="1:24" x14ac:dyDescent="0.25">
      <c r="A337" s="28" t="s">
        <v>182</v>
      </c>
      <c r="B337" s="141" t="s">
        <v>189</v>
      </c>
      <c r="C337" s="28"/>
      <c r="D337" s="28"/>
      <c r="E337" s="28"/>
      <c r="F337" s="28"/>
      <c r="G337" s="28"/>
      <c r="H337" s="28"/>
      <c r="I337" s="28"/>
      <c r="J337" s="28"/>
      <c r="K337" s="28"/>
      <c r="L337" s="28"/>
      <c r="M337" s="28"/>
      <c r="N337" s="28"/>
      <c r="O337" s="28"/>
      <c r="R337" s="28"/>
      <c r="S337" s="28"/>
      <c r="T337" s="28"/>
      <c r="U337" s="28"/>
      <c r="V337" s="28"/>
      <c r="W337" s="28"/>
      <c r="X337" s="28"/>
    </row>
    <row r="338" spans="1:24" x14ac:dyDescent="0.25">
      <c r="A338" s="28"/>
      <c r="B338" s="29">
        <v>1</v>
      </c>
      <c r="C338" s="29">
        <f>B338+1</f>
        <v>2</v>
      </c>
      <c r="D338" s="29">
        <f t="shared" ref="D338" si="146">C338+1</f>
        <v>3</v>
      </c>
      <c r="E338" s="29">
        <f t="shared" ref="E338" si="147">D338+1</f>
        <v>4</v>
      </c>
      <c r="F338" s="29">
        <f t="shared" ref="F338" si="148">E338+1</f>
        <v>5</v>
      </c>
      <c r="G338" s="29">
        <f t="shared" ref="G338" si="149">F338+1</f>
        <v>6</v>
      </c>
      <c r="H338" s="29">
        <f t="shared" ref="H338" si="150">G338+1</f>
        <v>7</v>
      </c>
      <c r="I338" s="29">
        <f t="shared" ref="I338" si="151">H338+1</f>
        <v>8</v>
      </c>
      <c r="J338" s="29">
        <f t="shared" ref="J338" si="152">I338+1</f>
        <v>9</v>
      </c>
      <c r="K338" s="29">
        <f t="shared" ref="K338" si="153">J338+1</f>
        <v>10</v>
      </c>
      <c r="L338" s="29">
        <f t="shared" ref="L338" si="154">K338+1</f>
        <v>11</v>
      </c>
      <c r="M338" s="29">
        <f t="shared" ref="M338" si="155">L338+1</f>
        <v>12</v>
      </c>
      <c r="N338" s="28"/>
      <c r="O338" s="28"/>
      <c r="R338" s="28"/>
      <c r="S338" s="28"/>
      <c r="T338" s="28"/>
      <c r="U338" s="28"/>
      <c r="V338" s="28"/>
      <c r="W338" s="28"/>
      <c r="X338" s="28"/>
    </row>
    <row r="339" spans="1:24" x14ac:dyDescent="0.25">
      <c r="A339" s="28"/>
      <c r="B339" s="29" t="s">
        <v>39</v>
      </c>
      <c r="C339" s="29" t="s">
        <v>40</v>
      </c>
      <c r="D339" s="29" t="s">
        <v>41</v>
      </c>
      <c r="E339" s="29" t="s">
        <v>42</v>
      </c>
      <c r="F339" s="29" t="s">
        <v>43</v>
      </c>
      <c r="G339" s="29" t="s">
        <v>44</v>
      </c>
      <c r="H339" s="29" t="s">
        <v>45</v>
      </c>
      <c r="I339" s="29" t="s">
        <v>46</v>
      </c>
      <c r="J339" s="29" t="s">
        <v>47</v>
      </c>
      <c r="K339" s="29" t="s">
        <v>48</v>
      </c>
      <c r="L339" s="29" t="s">
        <v>49</v>
      </c>
      <c r="M339" s="29" t="s">
        <v>50</v>
      </c>
      <c r="N339" s="28"/>
      <c r="O339" s="28"/>
      <c r="P339" s="29"/>
      <c r="Q339" s="29"/>
      <c r="R339" s="28"/>
      <c r="S339" s="28"/>
      <c r="T339" s="28"/>
      <c r="U339" s="28"/>
      <c r="V339" s="28"/>
      <c r="W339" s="28"/>
      <c r="X339" s="29"/>
    </row>
    <row r="340" spans="1:24" x14ac:dyDescent="0.25">
      <c r="A340" s="28">
        <v>1</v>
      </c>
      <c r="B340" s="135">
        <v>41578.638356854841</v>
      </c>
      <c r="C340" s="135">
        <v>42249.740513392855</v>
      </c>
      <c r="D340" s="135">
        <v>42311.399193548386</v>
      </c>
      <c r="E340" s="135">
        <v>38517.101302083334</v>
      </c>
      <c r="F340" s="135">
        <v>37893.349798387098</v>
      </c>
      <c r="G340" s="135">
        <v>34736.746614583331</v>
      </c>
      <c r="H340" s="135">
        <v>32947.096522177417</v>
      </c>
      <c r="I340" s="135">
        <v>32194.196824596773</v>
      </c>
      <c r="J340" s="135">
        <v>32222.087825520834</v>
      </c>
      <c r="K340" s="135">
        <v>32698.774697580644</v>
      </c>
      <c r="L340" s="135">
        <v>36858.59765625</v>
      </c>
      <c r="M340" s="135">
        <v>39705.069430443546</v>
      </c>
      <c r="N340" s="28"/>
      <c r="O340" s="30"/>
      <c r="P340" s="30"/>
      <c r="Q340" s="30"/>
      <c r="R340" s="30"/>
      <c r="S340" s="28"/>
      <c r="T340" s="30"/>
      <c r="U340" s="28"/>
      <c r="V340" s="28"/>
      <c r="W340" s="30"/>
      <c r="X340" s="30"/>
    </row>
    <row r="341" spans="1:24" x14ac:dyDescent="0.25">
      <c r="A341" s="28">
        <f>A340+1</f>
        <v>2</v>
      </c>
      <c r="B341" s="135">
        <v>40002.986769153227</v>
      </c>
      <c r="C341" s="135">
        <v>40628.032087053572</v>
      </c>
      <c r="D341" s="135">
        <v>40723.515120967742</v>
      </c>
      <c r="E341" s="135">
        <v>37848.15130208333</v>
      </c>
      <c r="F341" s="135">
        <v>37451.249873991932</v>
      </c>
      <c r="G341" s="135">
        <v>34326.31341145833</v>
      </c>
      <c r="H341" s="135">
        <v>32547.589591733871</v>
      </c>
      <c r="I341" s="135">
        <v>31801.403036794356</v>
      </c>
      <c r="J341" s="135">
        <v>31824.655468749999</v>
      </c>
      <c r="K341" s="135">
        <v>32155.183530745966</v>
      </c>
      <c r="L341" s="135">
        <v>35477.076562499999</v>
      </c>
      <c r="M341" s="135">
        <v>38229.295110887098</v>
      </c>
      <c r="N341" s="28"/>
      <c r="O341" s="30"/>
      <c r="P341" s="30"/>
      <c r="Q341" s="30"/>
      <c r="R341" s="30"/>
      <c r="S341" s="28"/>
      <c r="T341" s="30"/>
      <c r="U341" s="28"/>
      <c r="V341" s="28"/>
      <c r="W341" s="30"/>
      <c r="X341" s="30"/>
    </row>
    <row r="342" spans="1:24" x14ac:dyDescent="0.25">
      <c r="A342" s="28">
        <f t="shared" ref="A342:A362" si="156">A341+1</f>
        <v>3</v>
      </c>
      <c r="B342" s="135">
        <v>39527.009324596773</v>
      </c>
      <c r="C342" s="135">
        <v>40156.576450892855</v>
      </c>
      <c r="D342" s="135">
        <v>40256.701864919356</v>
      </c>
      <c r="E342" s="135">
        <v>38549.886848958333</v>
      </c>
      <c r="F342" s="135">
        <v>38439.378654233871</v>
      </c>
      <c r="G342" s="135">
        <v>35209.830078125</v>
      </c>
      <c r="H342" s="135">
        <v>33410.505355342742</v>
      </c>
      <c r="I342" s="135">
        <v>32648.660723286292</v>
      </c>
      <c r="J342" s="135">
        <v>32614.061132812501</v>
      </c>
      <c r="K342" s="135">
        <v>32789.212071572583</v>
      </c>
      <c r="L342" s="135">
        <v>35052.28020833333</v>
      </c>
      <c r="M342" s="135">
        <v>37780.291708669356</v>
      </c>
      <c r="N342" s="28"/>
      <c r="O342" s="30"/>
      <c r="P342" s="30"/>
      <c r="Q342" s="30"/>
      <c r="R342" s="30"/>
      <c r="S342" s="28"/>
      <c r="T342" s="30"/>
      <c r="U342" s="28"/>
      <c r="V342" s="28"/>
      <c r="W342" s="30"/>
      <c r="X342" s="30"/>
    </row>
    <row r="343" spans="1:24" x14ac:dyDescent="0.25">
      <c r="A343" s="28">
        <f t="shared" si="156"/>
        <v>4</v>
      </c>
      <c r="B343" s="135">
        <v>40551.915448588712</v>
      </c>
      <c r="C343" s="135">
        <v>41223.655970982145</v>
      </c>
      <c r="D343" s="135">
        <v>41312.27734375</v>
      </c>
      <c r="E343" s="135">
        <v>42262.100260416664</v>
      </c>
      <c r="F343" s="135">
        <v>42787.650579637098</v>
      </c>
      <c r="G343" s="135">
        <v>39077.822916666664</v>
      </c>
      <c r="H343" s="135">
        <v>37275.828881048386</v>
      </c>
      <c r="I343" s="135">
        <v>36429.166456653227</v>
      </c>
      <c r="J343" s="135">
        <v>36126.09270833333</v>
      </c>
      <c r="K343" s="135">
        <v>36011.735131048386</v>
      </c>
      <c r="L343" s="135">
        <v>35911.894661458333</v>
      </c>
      <c r="M343" s="135">
        <v>38718.122857862902</v>
      </c>
      <c r="N343" s="28"/>
      <c r="O343" s="30"/>
      <c r="P343" s="30"/>
      <c r="Q343" s="30"/>
      <c r="R343" s="30"/>
      <c r="S343" s="28"/>
      <c r="T343" s="30"/>
      <c r="U343" s="28"/>
      <c r="V343" s="28"/>
      <c r="W343" s="30"/>
      <c r="X343" s="30"/>
    </row>
    <row r="344" spans="1:24" x14ac:dyDescent="0.25">
      <c r="A344" s="28">
        <f t="shared" si="156"/>
        <v>5</v>
      </c>
      <c r="B344" s="135">
        <v>45134.674899193546</v>
      </c>
      <c r="C344" s="135">
        <v>45903.273018973217</v>
      </c>
      <c r="D344" s="135">
        <v>45948.929561491932</v>
      </c>
      <c r="E344" s="135">
        <v>49859.610546875003</v>
      </c>
      <c r="F344" s="135">
        <v>51011.190902217742</v>
      </c>
      <c r="G344" s="135">
        <v>46552.30078125</v>
      </c>
      <c r="H344" s="135">
        <v>44816.755292338712</v>
      </c>
      <c r="I344" s="135">
        <v>43845.845010080644</v>
      </c>
      <c r="J344" s="135">
        <v>42922.6015625</v>
      </c>
      <c r="K344" s="135">
        <v>42546.361769153227</v>
      </c>
      <c r="L344" s="135">
        <v>39709.912239583333</v>
      </c>
      <c r="M344" s="135">
        <v>42887.955897177417</v>
      </c>
      <c r="N344" s="28"/>
      <c r="O344" s="30"/>
      <c r="P344" s="30"/>
      <c r="Q344" s="30"/>
      <c r="R344" s="30"/>
      <c r="S344" s="28"/>
      <c r="T344" s="30"/>
      <c r="U344" s="28"/>
      <c r="V344" s="28"/>
      <c r="W344" s="30"/>
      <c r="X344" s="30"/>
    </row>
    <row r="345" spans="1:24" x14ac:dyDescent="0.25">
      <c r="A345" s="28">
        <f t="shared" si="156"/>
        <v>6</v>
      </c>
      <c r="B345" s="135">
        <v>53731.272051411288</v>
      </c>
      <c r="C345" s="135">
        <v>54692.024553571428</v>
      </c>
      <c r="D345" s="135">
        <v>54663.473160282258</v>
      </c>
      <c r="E345" s="135">
        <v>62296.060026041669</v>
      </c>
      <c r="F345" s="135">
        <v>64103.300277217742</v>
      </c>
      <c r="G345" s="135">
        <v>58447.146093750001</v>
      </c>
      <c r="H345" s="135">
        <v>56621.875756048386</v>
      </c>
      <c r="I345" s="135">
        <v>55455.806073588712</v>
      </c>
      <c r="J345" s="135">
        <v>53791.595833333333</v>
      </c>
      <c r="K345" s="135">
        <v>53219.536920362902</v>
      </c>
      <c r="L345" s="135">
        <v>46940.60052083333</v>
      </c>
      <c r="M345" s="135">
        <v>50790.599924395159</v>
      </c>
      <c r="N345" s="28"/>
      <c r="O345" s="30"/>
      <c r="P345" s="30"/>
      <c r="Q345" s="30"/>
      <c r="R345" s="30"/>
      <c r="S345" s="28"/>
      <c r="T345" s="30"/>
      <c r="U345" s="28"/>
      <c r="V345" s="28"/>
      <c r="W345" s="30"/>
      <c r="X345" s="30"/>
    </row>
    <row r="346" spans="1:24" x14ac:dyDescent="0.25">
      <c r="A346" s="28">
        <f t="shared" si="156"/>
        <v>7</v>
      </c>
      <c r="B346" s="135">
        <v>67365.561113911288</v>
      </c>
      <c r="C346" s="135">
        <v>68703.137555803565</v>
      </c>
      <c r="D346" s="135">
        <v>68557.241053427424</v>
      </c>
      <c r="E346" s="135">
        <v>77043.063281249997</v>
      </c>
      <c r="F346" s="135">
        <v>78758.638230846773</v>
      </c>
      <c r="G346" s="135">
        <v>71637.483072916672</v>
      </c>
      <c r="H346" s="135">
        <v>69414.297883064515</v>
      </c>
      <c r="I346" s="135">
        <v>68106.975806451606</v>
      </c>
      <c r="J346" s="135">
        <v>65967.30481770834</v>
      </c>
      <c r="K346" s="135">
        <v>65752.830645161288</v>
      </c>
      <c r="L346" s="135">
        <v>58514.785416666666</v>
      </c>
      <c r="M346" s="135">
        <v>63374.829511088712</v>
      </c>
      <c r="N346" s="28"/>
      <c r="O346" s="30"/>
      <c r="P346" s="30"/>
      <c r="Q346" s="30"/>
      <c r="R346" s="30"/>
      <c r="S346" s="28"/>
      <c r="T346" s="30"/>
      <c r="U346" s="28"/>
      <c r="V346" s="28"/>
      <c r="W346" s="30"/>
      <c r="X346" s="30"/>
    </row>
    <row r="347" spans="1:24" x14ac:dyDescent="0.25">
      <c r="A347" s="28">
        <f t="shared" si="156"/>
        <v>8</v>
      </c>
      <c r="B347" s="135">
        <v>82639.557837701606</v>
      </c>
      <c r="C347" s="135">
        <v>84451.885044642855</v>
      </c>
      <c r="D347" s="135">
        <v>84068.405241935485</v>
      </c>
      <c r="E347" s="135">
        <v>92102.85755208334</v>
      </c>
      <c r="F347" s="135">
        <v>93525.371723790318</v>
      </c>
      <c r="G347" s="135">
        <v>84326.149739583328</v>
      </c>
      <c r="H347" s="135">
        <v>81293.134450604834</v>
      </c>
      <c r="I347" s="135">
        <v>79875.144405241939</v>
      </c>
      <c r="J347" s="135">
        <v>78049.341796875</v>
      </c>
      <c r="K347" s="135">
        <v>78561.405871975803</v>
      </c>
      <c r="L347" s="135">
        <v>71477.731119791672</v>
      </c>
      <c r="M347" s="135">
        <v>77430.750126008061</v>
      </c>
      <c r="N347" s="28"/>
      <c r="O347" s="30"/>
      <c r="P347" s="30"/>
      <c r="Q347" s="30"/>
      <c r="R347" s="30"/>
      <c r="S347" s="28"/>
      <c r="T347" s="30"/>
      <c r="U347" s="28"/>
      <c r="V347" s="28"/>
      <c r="W347" s="30"/>
      <c r="X347" s="30"/>
    </row>
    <row r="348" spans="1:24" x14ac:dyDescent="0.25">
      <c r="A348" s="28">
        <f t="shared" si="156"/>
        <v>9</v>
      </c>
      <c r="B348" s="135">
        <v>97971.754410282258</v>
      </c>
      <c r="C348" s="135">
        <v>100270.16322544643</v>
      </c>
      <c r="D348" s="135">
        <v>99628.819682459682</v>
      </c>
      <c r="E348" s="135">
        <v>102262.0984375</v>
      </c>
      <c r="F348" s="135">
        <v>102111.17212701614</v>
      </c>
      <c r="G348" s="135">
        <v>91559.280078124997</v>
      </c>
      <c r="H348" s="135">
        <v>87482.742313508061</v>
      </c>
      <c r="I348" s="135">
        <v>86082.410030241939</v>
      </c>
      <c r="J348" s="135">
        <v>84963.771093749994</v>
      </c>
      <c r="K348" s="135">
        <v>86954.290448588712</v>
      </c>
      <c r="L348" s="135">
        <v>84440.882291666669</v>
      </c>
      <c r="M348" s="135">
        <v>91362.126134072576</v>
      </c>
      <c r="N348" s="28"/>
      <c r="O348" s="30"/>
      <c r="P348" s="30"/>
      <c r="Q348" s="30"/>
      <c r="R348" s="30"/>
      <c r="S348" s="28"/>
      <c r="T348" s="30"/>
      <c r="U348" s="28"/>
      <c r="V348" s="28"/>
      <c r="W348" s="30"/>
      <c r="X348" s="30"/>
    </row>
    <row r="349" spans="1:24" x14ac:dyDescent="0.25">
      <c r="A349" s="28">
        <f t="shared" si="156"/>
        <v>10</v>
      </c>
      <c r="B349" s="135">
        <v>106867.51965725806</v>
      </c>
      <c r="C349" s="135">
        <v>109514.080078125</v>
      </c>
      <c r="D349" s="135">
        <v>108662.25579637097</v>
      </c>
      <c r="E349" s="135">
        <v>107648.51796875001</v>
      </c>
      <c r="F349" s="135">
        <v>106483.13256048386</v>
      </c>
      <c r="G349" s="135">
        <v>95415.290364583328</v>
      </c>
      <c r="H349" s="135">
        <v>91321.113533266136</v>
      </c>
      <c r="I349" s="135">
        <v>89827.481728830651</v>
      </c>
      <c r="J349" s="135">
        <v>88653.71471354166</v>
      </c>
      <c r="K349" s="135">
        <v>91417.419732862909</v>
      </c>
      <c r="L349" s="135">
        <v>92065.60546875</v>
      </c>
      <c r="M349" s="135">
        <v>99489.432963709682</v>
      </c>
      <c r="N349" s="28"/>
      <c r="O349" s="30"/>
      <c r="P349" s="30"/>
      <c r="Q349" s="30"/>
      <c r="R349" s="30"/>
      <c r="S349" s="28"/>
      <c r="T349" s="30"/>
      <c r="U349" s="28"/>
      <c r="V349" s="28"/>
      <c r="W349" s="30"/>
      <c r="X349" s="30"/>
    </row>
    <row r="350" spans="1:24" x14ac:dyDescent="0.25">
      <c r="A350" s="28">
        <f t="shared" si="156"/>
        <v>11</v>
      </c>
      <c r="B350" s="135">
        <v>111358.42767137097</v>
      </c>
      <c r="C350" s="135">
        <v>114079.74135044643</v>
      </c>
      <c r="D350" s="135">
        <v>113149.23916330645</v>
      </c>
      <c r="E350" s="135">
        <v>111126.95937500001</v>
      </c>
      <c r="F350" s="135">
        <v>109670.90574596774</v>
      </c>
      <c r="G350" s="135">
        <v>98228.625260416666</v>
      </c>
      <c r="H350" s="135">
        <v>94061.385458669349</v>
      </c>
      <c r="I350" s="135">
        <v>92517.598286290318</v>
      </c>
      <c r="J350" s="135">
        <v>91328.218229166669</v>
      </c>
      <c r="K350" s="135">
        <v>94389.060231854834</v>
      </c>
      <c r="L350" s="135">
        <v>95904.919270833328</v>
      </c>
      <c r="M350" s="135">
        <v>103641.49710181452</v>
      </c>
      <c r="N350" s="28"/>
      <c r="O350" s="30"/>
      <c r="P350" s="30"/>
      <c r="Q350" s="30"/>
      <c r="R350" s="30"/>
      <c r="S350" s="28"/>
      <c r="T350" s="30"/>
      <c r="U350" s="28"/>
      <c r="V350" s="28"/>
      <c r="W350" s="30"/>
      <c r="X350" s="30"/>
    </row>
    <row r="351" spans="1:24" x14ac:dyDescent="0.25">
      <c r="A351" s="28">
        <f t="shared" si="156"/>
        <v>12</v>
      </c>
      <c r="B351" s="135">
        <v>114650.3082157258</v>
      </c>
      <c r="C351" s="135">
        <v>117448.3515625</v>
      </c>
      <c r="D351" s="135">
        <v>116486.45413306452</v>
      </c>
      <c r="E351" s="135">
        <v>112144.97005208333</v>
      </c>
      <c r="F351" s="135">
        <v>110112.95236895161</v>
      </c>
      <c r="G351" s="135">
        <v>98542.031770833331</v>
      </c>
      <c r="H351" s="135">
        <v>94196.106098790318</v>
      </c>
      <c r="I351" s="135">
        <v>92635.709803427424</v>
      </c>
      <c r="J351" s="135">
        <v>91694.506770833337</v>
      </c>
      <c r="K351" s="135">
        <v>95180.610257056454</v>
      </c>
      <c r="L351" s="135">
        <v>98723.866796874994</v>
      </c>
      <c r="M351" s="135">
        <v>106676.67464717742</v>
      </c>
      <c r="N351" s="28"/>
      <c r="O351" s="30"/>
      <c r="P351" s="30"/>
      <c r="Q351" s="30"/>
      <c r="R351" s="30"/>
      <c r="S351" s="28"/>
      <c r="T351" s="30"/>
      <c r="U351" s="28"/>
      <c r="V351" s="28"/>
      <c r="W351" s="30"/>
      <c r="X351" s="30"/>
    </row>
    <row r="352" spans="1:24" x14ac:dyDescent="0.25">
      <c r="A352" s="28">
        <f t="shared" si="156"/>
        <v>13</v>
      </c>
      <c r="B352" s="135">
        <v>115107.49483366935</v>
      </c>
      <c r="C352" s="135">
        <v>117890.876953125</v>
      </c>
      <c r="D352" s="135">
        <v>116895.42086693548</v>
      </c>
      <c r="E352" s="135">
        <v>109958.30807291667</v>
      </c>
      <c r="F352" s="135">
        <v>107299.4296875</v>
      </c>
      <c r="G352" s="135">
        <v>95988.938802083328</v>
      </c>
      <c r="H352" s="135">
        <v>91668.221018145166</v>
      </c>
      <c r="I352" s="135">
        <v>90114.606980846773</v>
      </c>
      <c r="J352" s="135">
        <v>89451.86119791666</v>
      </c>
      <c r="K352" s="135">
        <v>93286.669354838712</v>
      </c>
      <c r="L352" s="135">
        <v>99112.70885416666</v>
      </c>
      <c r="M352" s="135">
        <v>107064.04977318548</v>
      </c>
      <c r="N352" s="28"/>
      <c r="O352" s="30"/>
      <c r="P352" s="30"/>
      <c r="Q352" s="30"/>
      <c r="R352" s="30"/>
      <c r="S352" s="28"/>
      <c r="T352" s="30"/>
      <c r="U352" s="28"/>
      <c r="V352" s="28"/>
      <c r="W352" s="30"/>
      <c r="X352" s="30"/>
    </row>
    <row r="353" spans="1:24" x14ac:dyDescent="0.25">
      <c r="A353" s="28">
        <f t="shared" si="156"/>
        <v>14</v>
      </c>
      <c r="B353" s="135">
        <v>112219.14427923386</v>
      </c>
      <c r="C353" s="135">
        <v>114844.47767857143</v>
      </c>
      <c r="D353" s="135">
        <v>113855.25441028226</v>
      </c>
      <c r="E353" s="135">
        <v>107517.1203125</v>
      </c>
      <c r="F353" s="135">
        <v>105009.29989919355</v>
      </c>
      <c r="G353" s="135">
        <v>94083.490625000006</v>
      </c>
      <c r="H353" s="135">
        <v>89884.220514112909</v>
      </c>
      <c r="I353" s="135">
        <v>88274.824092741939</v>
      </c>
      <c r="J353" s="135">
        <v>87661.698567708328</v>
      </c>
      <c r="K353" s="135">
        <v>91312.97857862903</v>
      </c>
      <c r="L353" s="135">
        <v>96663.619921874997</v>
      </c>
      <c r="M353" s="135">
        <v>104403.82837701614</v>
      </c>
      <c r="N353" s="28"/>
      <c r="O353" s="30"/>
      <c r="P353" s="30"/>
      <c r="Q353" s="30"/>
      <c r="R353" s="30"/>
      <c r="S353" s="28"/>
      <c r="T353" s="30"/>
      <c r="U353" s="28"/>
      <c r="V353" s="28"/>
      <c r="W353" s="30"/>
      <c r="X353" s="30"/>
    </row>
    <row r="354" spans="1:24" x14ac:dyDescent="0.25">
      <c r="A354" s="28">
        <f>A353+1</f>
        <v>15</v>
      </c>
      <c r="B354" s="135">
        <v>109850.28742439517</v>
      </c>
      <c r="C354" s="135">
        <v>112341.90625</v>
      </c>
      <c r="D354" s="135">
        <v>111358.86769153226</v>
      </c>
      <c r="E354" s="135">
        <v>104008.39348958334</v>
      </c>
      <c r="F354" s="135">
        <v>101253.99672379032</v>
      </c>
      <c r="G354" s="135">
        <v>90908.527864583331</v>
      </c>
      <c r="H354" s="135">
        <v>86947.088583669349</v>
      </c>
      <c r="I354" s="135">
        <v>85308.350050403227</v>
      </c>
      <c r="J354" s="135">
        <v>84587.097916666666</v>
      </c>
      <c r="K354" s="135">
        <v>88258.994329637091</v>
      </c>
      <c r="L354" s="135">
        <v>94711.350520833337</v>
      </c>
      <c r="M354" s="135">
        <v>102285.75869455645</v>
      </c>
      <c r="N354" s="28"/>
      <c r="O354" s="30"/>
      <c r="P354" s="30"/>
      <c r="Q354" s="30"/>
      <c r="R354" s="30"/>
      <c r="S354" s="28"/>
      <c r="T354" s="30"/>
      <c r="U354" s="28"/>
      <c r="V354" s="28"/>
      <c r="W354" s="30"/>
      <c r="X354" s="30"/>
    </row>
    <row r="355" spans="1:24" x14ac:dyDescent="0.25">
      <c r="A355" s="28">
        <f t="shared" si="156"/>
        <v>16</v>
      </c>
      <c r="B355" s="135">
        <v>105874.75617439517</v>
      </c>
      <c r="C355" s="135">
        <v>108267.88532366071</v>
      </c>
      <c r="D355" s="135">
        <v>107355.79914314517</v>
      </c>
      <c r="E355" s="135">
        <v>98234.060937500006</v>
      </c>
      <c r="F355" s="135">
        <v>95143.522177419349</v>
      </c>
      <c r="G355" s="135">
        <v>85473.813802083328</v>
      </c>
      <c r="H355" s="135">
        <v>81790.529737903227</v>
      </c>
      <c r="I355" s="135">
        <v>80179.874495967742</v>
      </c>
      <c r="J355" s="135">
        <v>79511.222916666666</v>
      </c>
      <c r="K355" s="135">
        <v>83220.752268145166</v>
      </c>
      <c r="L355" s="135">
        <v>91428.084244791666</v>
      </c>
      <c r="M355" s="135">
        <v>98722.779611895166</v>
      </c>
      <c r="N355" s="28"/>
      <c r="O355" s="30"/>
      <c r="P355" s="30"/>
      <c r="Q355" s="30"/>
      <c r="R355" s="30"/>
      <c r="S355" s="28"/>
      <c r="T355" s="30"/>
      <c r="U355" s="28"/>
      <c r="V355" s="28"/>
      <c r="W355" s="30"/>
      <c r="X355" s="30"/>
    </row>
    <row r="356" spans="1:24" x14ac:dyDescent="0.25">
      <c r="A356" s="28">
        <f t="shared" si="156"/>
        <v>17</v>
      </c>
      <c r="B356" s="135">
        <v>99472.565902217742</v>
      </c>
      <c r="C356" s="135">
        <v>101725.78292410714</v>
      </c>
      <c r="D356" s="135">
        <v>100928.02633568548</v>
      </c>
      <c r="E356" s="135">
        <v>90254.058072916669</v>
      </c>
      <c r="F356" s="135">
        <v>86921.973790322576</v>
      </c>
      <c r="G356" s="135">
        <v>78191.249348958328</v>
      </c>
      <c r="H356" s="135">
        <v>74849.028855846773</v>
      </c>
      <c r="I356" s="135">
        <v>73324.649697580651</v>
      </c>
      <c r="J356" s="135">
        <v>72753.815755208328</v>
      </c>
      <c r="K356" s="135">
        <v>76331.744959677424</v>
      </c>
      <c r="L356" s="135">
        <v>86046.8203125</v>
      </c>
      <c r="M356" s="135">
        <v>92885.807963709682</v>
      </c>
      <c r="N356" s="28"/>
      <c r="O356" s="30"/>
      <c r="P356" s="30"/>
      <c r="Q356" s="30"/>
      <c r="R356" s="30"/>
      <c r="S356" s="28"/>
      <c r="T356" s="30"/>
      <c r="U356" s="28"/>
      <c r="V356" s="28"/>
      <c r="W356" s="30"/>
      <c r="X356" s="30"/>
    </row>
    <row r="357" spans="1:24" x14ac:dyDescent="0.25">
      <c r="A357" s="28">
        <f t="shared" si="156"/>
        <v>18</v>
      </c>
      <c r="B357" s="135">
        <v>90945.140877016136</v>
      </c>
      <c r="C357" s="135">
        <v>92949.765345982145</v>
      </c>
      <c r="D357" s="135">
        <v>92339.875</v>
      </c>
      <c r="E357" s="135">
        <v>81008.350520833337</v>
      </c>
      <c r="F357" s="135">
        <v>77703.116305443546</v>
      </c>
      <c r="G357" s="135">
        <v>70068.433984375006</v>
      </c>
      <c r="H357" s="135">
        <v>67064.700100806454</v>
      </c>
      <c r="I357" s="135">
        <v>65657.583795362909</v>
      </c>
      <c r="J357" s="135">
        <v>65196.570703124999</v>
      </c>
      <c r="K357" s="135">
        <v>68399.708543346773</v>
      </c>
      <c r="L357" s="135">
        <v>78848.061588541663</v>
      </c>
      <c r="M357" s="135">
        <v>85115.861517137091</v>
      </c>
      <c r="N357" s="28"/>
      <c r="O357" s="30"/>
      <c r="P357" s="30"/>
      <c r="Q357" s="30"/>
      <c r="R357" s="30"/>
      <c r="S357" s="28"/>
      <c r="T357" s="30"/>
      <c r="U357" s="28"/>
      <c r="V357" s="28"/>
      <c r="W357" s="30"/>
      <c r="X357" s="30"/>
    </row>
    <row r="358" spans="1:24" x14ac:dyDescent="0.25">
      <c r="A358" s="28">
        <f t="shared" si="156"/>
        <v>19</v>
      </c>
      <c r="B358" s="135">
        <v>81369.706023185485</v>
      </c>
      <c r="C358" s="135">
        <v>83118.27873883929</v>
      </c>
      <c r="D358" s="135">
        <v>82715.839969758061</v>
      </c>
      <c r="E358" s="135">
        <v>72512.897526041663</v>
      </c>
      <c r="F358" s="135">
        <v>69704.666708669349</v>
      </c>
      <c r="G358" s="135">
        <v>63012.9453125</v>
      </c>
      <c r="H358" s="135">
        <v>60323.524067540326</v>
      </c>
      <c r="I358" s="135">
        <v>59028.939264112902</v>
      </c>
      <c r="J358" s="135">
        <v>58648.583854166667</v>
      </c>
      <c r="K358" s="135">
        <v>61243.904107862902</v>
      </c>
      <c r="L358" s="135">
        <v>70795.214322916669</v>
      </c>
      <c r="M358" s="135">
        <v>76384.875882056454</v>
      </c>
      <c r="N358" s="28"/>
      <c r="O358" s="30"/>
      <c r="P358" s="30"/>
      <c r="Q358" s="30"/>
      <c r="R358" s="30"/>
      <c r="S358" s="28"/>
      <c r="T358" s="30"/>
      <c r="U358" s="28"/>
      <c r="V358" s="28"/>
      <c r="W358" s="30"/>
      <c r="X358" s="30"/>
    </row>
    <row r="359" spans="1:24" x14ac:dyDescent="0.25">
      <c r="A359" s="28">
        <f t="shared" si="156"/>
        <v>20</v>
      </c>
      <c r="B359" s="135">
        <v>73063.28125</v>
      </c>
      <c r="C359" s="135">
        <v>74573.980608258935</v>
      </c>
      <c r="D359" s="135">
        <v>74314.743699596773</v>
      </c>
      <c r="E359" s="135">
        <v>64929.56927083333</v>
      </c>
      <c r="F359" s="135">
        <v>62476.921496975803</v>
      </c>
      <c r="G359" s="135">
        <v>56592.603125000001</v>
      </c>
      <c r="H359" s="135">
        <v>54148.674269153227</v>
      </c>
      <c r="I359" s="135">
        <v>52981.546748991932</v>
      </c>
      <c r="J359" s="135">
        <v>52703.836718749997</v>
      </c>
      <c r="K359" s="135">
        <v>54857.689894153227</v>
      </c>
      <c r="L359" s="135">
        <v>63797.143229166664</v>
      </c>
      <c r="M359" s="135">
        <v>68782.997605846773</v>
      </c>
      <c r="N359" s="28"/>
      <c r="O359" s="30"/>
      <c r="P359" s="30"/>
      <c r="Q359" s="30"/>
      <c r="R359" s="30"/>
      <c r="S359" s="28"/>
      <c r="T359" s="30"/>
      <c r="U359" s="28"/>
      <c r="V359" s="28"/>
      <c r="W359" s="30"/>
      <c r="X359" s="30"/>
    </row>
    <row r="360" spans="1:24" x14ac:dyDescent="0.25">
      <c r="A360" s="28">
        <f>A359+1</f>
        <v>21</v>
      </c>
      <c r="B360" s="135">
        <v>65556.940020161288</v>
      </c>
      <c r="C360" s="135">
        <v>66865.0283203125</v>
      </c>
      <c r="D360" s="135">
        <v>66673.476814516136</v>
      </c>
      <c r="E360" s="135">
        <v>57084.094531249997</v>
      </c>
      <c r="F360" s="135">
        <v>54677.519405241932</v>
      </c>
      <c r="G360" s="135">
        <v>49652.467968750003</v>
      </c>
      <c r="H360" s="135">
        <v>47402.222404233871</v>
      </c>
      <c r="I360" s="135">
        <v>46405.863911290326</v>
      </c>
      <c r="J360" s="135">
        <v>46262.299609374997</v>
      </c>
      <c r="K360" s="135">
        <v>48179.86328125</v>
      </c>
      <c r="L360" s="135">
        <v>57428.191927083331</v>
      </c>
      <c r="M360" s="135">
        <v>61895.077998991932</v>
      </c>
      <c r="N360" s="28"/>
      <c r="O360" s="30"/>
      <c r="P360" s="30"/>
      <c r="Q360" s="30"/>
      <c r="R360" s="30"/>
      <c r="S360" s="28"/>
      <c r="T360" s="30"/>
      <c r="U360" s="28"/>
      <c r="V360" s="28"/>
      <c r="W360" s="30"/>
      <c r="X360" s="30"/>
    </row>
    <row r="361" spans="1:24" x14ac:dyDescent="0.25">
      <c r="A361" s="28">
        <f t="shared" si="156"/>
        <v>22</v>
      </c>
      <c r="B361" s="135">
        <v>57448.587449596773</v>
      </c>
      <c r="C361" s="135">
        <v>58581.4189453125</v>
      </c>
      <c r="D361" s="135">
        <v>58470.391633064515</v>
      </c>
      <c r="E361" s="135">
        <v>50209.195442708333</v>
      </c>
      <c r="F361" s="135">
        <v>48268.765372983871</v>
      </c>
      <c r="G361" s="135">
        <v>43963.303255208331</v>
      </c>
      <c r="H361" s="135">
        <v>41881.900075604841</v>
      </c>
      <c r="I361" s="135">
        <v>41011.618069556454</v>
      </c>
      <c r="J361" s="135">
        <v>40949.153124999997</v>
      </c>
      <c r="K361" s="135">
        <v>42443.933215725803</v>
      </c>
      <c r="L361" s="135">
        <v>50521.302213541669</v>
      </c>
      <c r="M361" s="135">
        <v>54448.811743951614</v>
      </c>
      <c r="N361" s="28"/>
      <c r="O361" s="30"/>
      <c r="P361" s="30"/>
      <c r="Q361" s="30"/>
      <c r="R361" s="30"/>
      <c r="S361" s="28"/>
      <c r="T361" s="30"/>
      <c r="U361" s="28"/>
      <c r="V361" s="28"/>
      <c r="W361" s="30"/>
      <c r="X361" s="30"/>
    </row>
    <row r="362" spans="1:24" x14ac:dyDescent="0.25">
      <c r="A362" s="28">
        <f t="shared" si="156"/>
        <v>23</v>
      </c>
      <c r="B362" s="135">
        <v>50758.56842237903</v>
      </c>
      <c r="C362" s="135">
        <v>51729.342354910717</v>
      </c>
      <c r="D362" s="135">
        <v>51679.046875</v>
      </c>
      <c r="E362" s="135">
        <v>44052.583723958334</v>
      </c>
      <c r="F362" s="135">
        <v>42370.214087701614</v>
      </c>
      <c r="G362" s="135">
        <v>38753.499869791667</v>
      </c>
      <c r="H362" s="135">
        <v>36788.160534274197</v>
      </c>
      <c r="I362" s="135">
        <v>36030.846270161288</v>
      </c>
      <c r="J362" s="135">
        <v>36043.05755208333</v>
      </c>
      <c r="K362" s="135">
        <v>37265.868195564515</v>
      </c>
      <c r="L362" s="135">
        <v>44809.94622395833</v>
      </c>
      <c r="M362" s="135">
        <v>48243.166204637098</v>
      </c>
      <c r="N362" s="28"/>
      <c r="O362" s="30"/>
      <c r="P362" s="30"/>
      <c r="Q362" s="30"/>
      <c r="R362" s="30"/>
      <c r="S362" s="28"/>
      <c r="T362" s="30"/>
      <c r="U362" s="28"/>
      <c r="V362" s="28"/>
      <c r="W362" s="30"/>
      <c r="X362" s="30"/>
    </row>
    <row r="363" spans="1:24" x14ac:dyDescent="0.25">
      <c r="A363" s="28">
        <f>A362+1</f>
        <v>24</v>
      </c>
      <c r="B363" s="135">
        <v>44664.587449596773</v>
      </c>
      <c r="C363" s="135">
        <v>45473.470145089283</v>
      </c>
      <c r="D363" s="135">
        <v>45473.889994959674</v>
      </c>
      <c r="E363" s="135">
        <v>40347.747786458334</v>
      </c>
      <c r="F363" s="135">
        <v>39271.23046875</v>
      </c>
      <c r="G363" s="135">
        <v>36002.397265624997</v>
      </c>
      <c r="H363" s="135">
        <v>34199.109879032258</v>
      </c>
      <c r="I363" s="135">
        <v>33457.238659274197</v>
      </c>
      <c r="J363" s="135">
        <v>33512.880598958334</v>
      </c>
      <c r="K363" s="135">
        <v>34200.378024193546</v>
      </c>
      <c r="L363" s="135">
        <v>39586.420312499999</v>
      </c>
      <c r="M363" s="135">
        <v>42615.100932459674</v>
      </c>
      <c r="N363" s="28"/>
      <c r="O363" s="30"/>
      <c r="P363" s="30"/>
      <c r="Q363" s="30"/>
      <c r="R363" s="30"/>
      <c r="S363" s="28"/>
      <c r="T363" s="30"/>
      <c r="U363" s="28"/>
      <c r="V363" s="28"/>
      <c r="W363" s="30"/>
      <c r="X363" s="30"/>
    </row>
    <row r="364" spans="1:24" x14ac:dyDescent="0.25">
      <c r="A364" s="28" t="s">
        <v>55</v>
      </c>
      <c r="B364" s="135">
        <f>SUM(B340:B363)</f>
        <v>1847710.6858618946</v>
      </c>
      <c r="C364" s="135">
        <f t="shared" ref="C364:M364" si="157">SUM(C340:C363)</f>
        <v>1887682.8749999998</v>
      </c>
      <c r="D364" s="135">
        <f t="shared" si="157"/>
        <v>1877829.34375</v>
      </c>
      <c r="E364" s="135">
        <f t="shared" si="157"/>
        <v>1791777.7566406254</v>
      </c>
      <c r="F364" s="135">
        <f t="shared" si="157"/>
        <v>1762448.9489667339</v>
      </c>
      <c r="G364" s="135">
        <f t="shared" si="157"/>
        <v>1590750.6914062498</v>
      </c>
      <c r="H364" s="135">
        <f t="shared" si="157"/>
        <v>1522335.8111769159</v>
      </c>
      <c r="I364" s="135">
        <f t="shared" si="157"/>
        <v>1493196.3402217741</v>
      </c>
      <c r="J364" s="135">
        <f t="shared" si="157"/>
        <v>1477440.0304687498</v>
      </c>
      <c r="K364" s="135">
        <f t="shared" si="157"/>
        <v>1520678.9060609874</v>
      </c>
      <c r="L364" s="135">
        <f t="shared" si="157"/>
        <v>1604827.0158854169</v>
      </c>
      <c r="M364" s="135">
        <f t="shared" si="157"/>
        <v>1732934.7617187498</v>
      </c>
      <c r="N364" s="28"/>
      <c r="O364" s="28"/>
      <c r="R364" s="28"/>
      <c r="S364" s="28"/>
      <c r="T364" s="138"/>
      <c r="U364" s="28"/>
      <c r="V364" s="28"/>
      <c r="W364" s="28"/>
      <c r="X364" s="28"/>
    </row>
    <row r="365" spans="1:24" x14ac:dyDescent="0.25">
      <c r="A365" s="28" t="s">
        <v>53</v>
      </c>
      <c r="B365" s="28">
        <v>31</v>
      </c>
      <c r="C365" s="28">
        <v>28.25</v>
      </c>
      <c r="D365" s="28">
        <v>31</v>
      </c>
      <c r="E365" s="28">
        <v>30</v>
      </c>
      <c r="F365" s="28">
        <v>31</v>
      </c>
      <c r="G365" s="28">
        <v>30</v>
      </c>
      <c r="H365" s="28">
        <v>31</v>
      </c>
      <c r="I365" s="28">
        <v>31</v>
      </c>
      <c r="J365" s="28">
        <v>30</v>
      </c>
      <c r="K365" s="28">
        <v>31</v>
      </c>
      <c r="L365" s="28">
        <v>30</v>
      </c>
      <c r="M365" s="28">
        <v>31</v>
      </c>
      <c r="N365" s="28"/>
      <c r="O365" s="28"/>
      <c r="P365" s="31"/>
      <c r="Q365" s="31"/>
      <c r="R365" s="28"/>
      <c r="S365" s="28"/>
      <c r="T365" s="28"/>
      <c r="U365" s="28"/>
      <c r="V365" s="28"/>
      <c r="W365" s="28"/>
      <c r="X365" s="31"/>
    </row>
    <row r="366" spans="1:24" x14ac:dyDescent="0.25">
      <c r="A366" s="28" t="s">
        <v>54</v>
      </c>
      <c r="B366" s="135">
        <f>B365*B364</f>
        <v>57279031.261718735</v>
      </c>
      <c r="C366" s="135">
        <f t="shared" ref="C366:M366" si="158">C365*C364</f>
        <v>53327041.218749993</v>
      </c>
      <c r="D366" s="135">
        <f t="shared" si="158"/>
        <v>58212709.65625</v>
      </c>
      <c r="E366" s="135">
        <f t="shared" si="158"/>
        <v>53753332.699218765</v>
      </c>
      <c r="F366" s="135">
        <f t="shared" si="158"/>
        <v>54635917.41796875</v>
      </c>
      <c r="G366" s="135">
        <f t="shared" si="158"/>
        <v>47722520.742187493</v>
      </c>
      <c r="H366" s="135">
        <f t="shared" si="158"/>
        <v>47192410.14648439</v>
      </c>
      <c r="I366" s="135">
        <f t="shared" si="158"/>
        <v>46289086.546874993</v>
      </c>
      <c r="J366" s="135">
        <f t="shared" si="158"/>
        <v>44323200.914062493</v>
      </c>
      <c r="K366" s="135">
        <f t="shared" si="158"/>
        <v>47141046.08789061</v>
      </c>
      <c r="L366" s="135">
        <f t="shared" si="158"/>
        <v>48144810.476562507</v>
      </c>
      <c r="M366" s="135">
        <f t="shared" si="158"/>
        <v>53720977.613281243</v>
      </c>
      <c r="N366" s="135">
        <f>SUM(B366:M366)</f>
        <v>611742084.78125</v>
      </c>
      <c r="O366" s="28"/>
      <c r="P366" s="31"/>
      <c r="Q366" s="31"/>
      <c r="R366" s="31"/>
      <c r="S366" s="28"/>
      <c r="T366" s="28"/>
      <c r="U366" s="28"/>
      <c r="V366" s="28"/>
      <c r="W366" s="28"/>
      <c r="X366" s="31"/>
    </row>
    <row r="367" spans="1:24" x14ac:dyDescent="0.25">
      <c r="A367" s="28"/>
      <c r="B367" s="135"/>
      <c r="C367" s="135"/>
      <c r="D367" s="135"/>
      <c r="E367" s="135"/>
      <c r="F367" s="135"/>
      <c r="G367" s="135"/>
      <c r="H367" s="135"/>
      <c r="I367" s="135"/>
      <c r="J367" s="135"/>
      <c r="K367" s="135"/>
      <c r="L367" s="135"/>
      <c r="M367" s="135"/>
      <c r="N367" s="135"/>
      <c r="O367" s="28"/>
      <c r="R367" s="28"/>
      <c r="S367" s="28"/>
      <c r="T367" s="28"/>
      <c r="U367" s="28"/>
      <c r="V367" s="28"/>
      <c r="W367" s="28"/>
      <c r="X367" s="28"/>
    </row>
    <row r="368" spans="1:24" x14ac:dyDescent="0.25">
      <c r="A368" s="28"/>
      <c r="B368" s="28"/>
      <c r="C368" s="28"/>
      <c r="D368" s="28"/>
      <c r="E368" s="28"/>
      <c r="F368" s="28"/>
      <c r="G368" s="28"/>
      <c r="H368" s="28"/>
      <c r="I368" s="28"/>
      <c r="J368" s="28"/>
      <c r="K368" s="28"/>
      <c r="L368" s="28"/>
      <c r="M368" s="28"/>
      <c r="N368" s="28"/>
      <c r="O368" s="28"/>
      <c r="R368" s="28"/>
      <c r="S368" s="28"/>
      <c r="T368" s="28"/>
      <c r="U368" s="28"/>
      <c r="V368" s="28"/>
      <c r="W368" s="28"/>
      <c r="X368" s="28"/>
    </row>
    <row r="369" spans="1:24" x14ac:dyDescent="0.25">
      <c r="A369" s="129" t="s">
        <v>30</v>
      </c>
      <c r="B369" s="28"/>
      <c r="C369" s="28"/>
      <c r="D369" s="28"/>
      <c r="E369" s="28"/>
      <c r="F369" s="28"/>
      <c r="G369" s="28"/>
      <c r="H369" s="28"/>
      <c r="I369" s="28"/>
      <c r="J369" s="28"/>
      <c r="K369" s="28"/>
      <c r="L369" s="28"/>
      <c r="M369" s="28"/>
      <c r="N369" s="28"/>
      <c r="O369" s="28"/>
      <c r="R369" s="28"/>
      <c r="S369" s="28"/>
      <c r="T369" s="28"/>
      <c r="U369" s="28"/>
      <c r="V369" s="28"/>
      <c r="W369" s="28"/>
      <c r="X369" s="28"/>
    </row>
    <row r="370" spans="1:24" x14ac:dyDescent="0.25">
      <c r="A370" s="28" t="s">
        <v>182</v>
      </c>
      <c r="B370" s="141" t="s">
        <v>189</v>
      </c>
      <c r="C370" s="28"/>
      <c r="D370" s="28"/>
      <c r="E370" s="28"/>
      <c r="F370" s="28"/>
      <c r="G370" s="28"/>
      <c r="H370" s="28"/>
      <c r="I370" s="28"/>
      <c r="J370" s="28"/>
      <c r="K370" s="28"/>
      <c r="L370" s="28"/>
      <c r="M370" s="28"/>
      <c r="N370" s="28"/>
      <c r="O370" s="28"/>
      <c r="R370" s="28"/>
      <c r="S370" s="28"/>
      <c r="T370" s="28"/>
      <c r="U370" s="28"/>
      <c r="V370" s="28"/>
      <c r="W370" s="28"/>
      <c r="X370" s="28"/>
    </row>
    <row r="371" spans="1:24" x14ac:dyDescent="0.25">
      <c r="A371" s="28"/>
      <c r="B371" s="29">
        <v>1</v>
      </c>
      <c r="C371" s="29">
        <f>B371+1</f>
        <v>2</v>
      </c>
      <c r="D371" s="29">
        <f t="shared" ref="D371" si="159">C371+1</f>
        <v>3</v>
      </c>
      <c r="E371" s="29">
        <f t="shared" ref="E371" si="160">D371+1</f>
        <v>4</v>
      </c>
      <c r="F371" s="29">
        <f t="shared" ref="F371" si="161">E371+1</f>
        <v>5</v>
      </c>
      <c r="G371" s="29">
        <f t="shared" ref="G371" si="162">F371+1</f>
        <v>6</v>
      </c>
      <c r="H371" s="29">
        <f t="shared" ref="H371" si="163">G371+1</f>
        <v>7</v>
      </c>
      <c r="I371" s="29">
        <f t="shared" ref="I371" si="164">H371+1</f>
        <v>8</v>
      </c>
      <c r="J371" s="29">
        <f t="shared" ref="J371" si="165">I371+1</f>
        <v>9</v>
      </c>
      <c r="K371" s="29">
        <f t="shared" ref="K371" si="166">J371+1</f>
        <v>10</v>
      </c>
      <c r="L371" s="29">
        <f t="shared" ref="L371" si="167">K371+1</f>
        <v>11</v>
      </c>
      <c r="M371" s="29">
        <f t="shared" ref="M371" si="168">L371+1</f>
        <v>12</v>
      </c>
      <c r="N371" s="28"/>
      <c r="O371" s="28"/>
      <c r="R371" s="28"/>
      <c r="S371" s="28"/>
      <c r="T371" s="28"/>
      <c r="U371" s="28"/>
      <c r="V371" s="28"/>
      <c r="W371" s="28"/>
      <c r="X371" s="28"/>
    </row>
    <row r="372" spans="1:24" x14ac:dyDescent="0.25">
      <c r="A372" s="28"/>
      <c r="B372" s="29" t="s">
        <v>39</v>
      </c>
      <c r="C372" s="29" t="s">
        <v>40</v>
      </c>
      <c r="D372" s="29" t="s">
        <v>41</v>
      </c>
      <c r="E372" s="29" t="s">
        <v>42</v>
      </c>
      <c r="F372" s="29" t="s">
        <v>43</v>
      </c>
      <c r="G372" s="29" t="s">
        <v>44</v>
      </c>
      <c r="H372" s="29" t="s">
        <v>45</v>
      </c>
      <c r="I372" s="29" t="s">
        <v>46</v>
      </c>
      <c r="J372" s="29" t="s">
        <v>47</v>
      </c>
      <c r="K372" s="29" t="s">
        <v>48</v>
      </c>
      <c r="L372" s="29" t="s">
        <v>49</v>
      </c>
      <c r="M372" s="29" t="s">
        <v>50</v>
      </c>
      <c r="N372" s="28"/>
      <c r="O372" s="28"/>
      <c r="P372" s="29"/>
      <c r="Q372" s="29"/>
      <c r="R372" s="28"/>
      <c r="S372" s="28"/>
      <c r="T372" s="28"/>
      <c r="U372" s="28"/>
      <c r="V372" s="28"/>
      <c r="W372" s="28"/>
      <c r="X372" s="29"/>
    </row>
    <row r="373" spans="1:24" x14ac:dyDescent="0.25">
      <c r="A373" s="28">
        <v>1</v>
      </c>
      <c r="B373" s="135">
        <v>14920.645822832661</v>
      </c>
      <c r="C373" s="135">
        <v>14925.274588448661</v>
      </c>
      <c r="D373" s="135">
        <v>14899.084267893146</v>
      </c>
      <c r="E373" s="135">
        <v>14801.507975260416</v>
      </c>
      <c r="F373" s="135">
        <v>14658.570091985886</v>
      </c>
      <c r="G373" s="135">
        <v>14552.207812500001</v>
      </c>
      <c r="H373" s="135">
        <v>14586.327526461693</v>
      </c>
      <c r="I373" s="135">
        <v>14593.224672379032</v>
      </c>
      <c r="J373" s="135">
        <v>14563.325162760417</v>
      </c>
      <c r="K373" s="135">
        <v>14731.752236643146</v>
      </c>
      <c r="L373" s="135">
        <v>14866.433528645834</v>
      </c>
      <c r="M373" s="135">
        <v>14908.868479082661</v>
      </c>
      <c r="N373" s="28"/>
      <c r="O373" s="30"/>
      <c r="P373" s="30"/>
      <c r="Q373" s="30"/>
      <c r="R373" s="30"/>
      <c r="S373" s="28"/>
      <c r="T373" s="30"/>
      <c r="U373" s="28"/>
      <c r="V373" s="28"/>
      <c r="W373" s="30"/>
      <c r="X373" s="30"/>
    </row>
    <row r="374" spans="1:24" x14ac:dyDescent="0.25">
      <c r="A374" s="28">
        <f>A373+1</f>
        <v>2</v>
      </c>
      <c r="B374" s="135">
        <v>14743.087859122983</v>
      </c>
      <c r="C374" s="135">
        <v>14748.2568359375</v>
      </c>
      <c r="D374" s="135">
        <v>14721.148311491936</v>
      </c>
      <c r="E374" s="135">
        <v>14855.46962890625</v>
      </c>
      <c r="F374" s="135">
        <v>14772.090379284275</v>
      </c>
      <c r="G374" s="135">
        <v>14677.518717447916</v>
      </c>
      <c r="H374" s="135">
        <v>14699.784526209678</v>
      </c>
      <c r="I374" s="135">
        <v>14710.147712953629</v>
      </c>
      <c r="J374" s="135">
        <v>14684.754720052084</v>
      </c>
      <c r="K374" s="135">
        <v>14795.51423891129</v>
      </c>
      <c r="L374" s="135">
        <v>14689.660579427084</v>
      </c>
      <c r="M374" s="135">
        <v>14724.921906502017</v>
      </c>
      <c r="N374" s="28"/>
      <c r="O374" s="30"/>
      <c r="P374" s="30"/>
      <c r="Q374" s="30"/>
      <c r="R374" s="30"/>
      <c r="S374" s="28"/>
      <c r="T374" s="30"/>
      <c r="U374" s="28"/>
      <c r="V374" s="28"/>
      <c r="W374" s="30"/>
      <c r="X374" s="30"/>
    </row>
    <row r="375" spans="1:24" x14ac:dyDescent="0.25">
      <c r="A375" s="28">
        <f t="shared" ref="A375:A395" si="169">A374+1</f>
        <v>3</v>
      </c>
      <c r="B375" s="135">
        <v>14855.7646484375</v>
      </c>
      <c r="C375" s="135">
        <v>14864.567243303571</v>
      </c>
      <c r="D375" s="135">
        <v>14839.36775453629</v>
      </c>
      <c r="E375" s="135">
        <v>15370.35732421875</v>
      </c>
      <c r="F375" s="135">
        <v>15397.051946824597</v>
      </c>
      <c r="G375" s="135">
        <v>15280.121028645834</v>
      </c>
      <c r="H375" s="135">
        <v>15324.831905241936</v>
      </c>
      <c r="I375" s="135">
        <v>15336.980972782258</v>
      </c>
      <c r="J375" s="135">
        <v>15284.542805989584</v>
      </c>
      <c r="K375" s="135">
        <v>15346.62849672379</v>
      </c>
      <c r="L375" s="135">
        <v>14811.504134114582</v>
      </c>
      <c r="M375" s="135">
        <v>14840.740013860886</v>
      </c>
      <c r="N375" s="28"/>
      <c r="O375" s="30"/>
      <c r="P375" s="30"/>
      <c r="Q375" s="30"/>
      <c r="R375" s="30"/>
      <c r="S375" s="28"/>
      <c r="T375" s="30"/>
      <c r="U375" s="28"/>
      <c r="V375" s="28"/>
      <c r="W375" s="30"/>
      <c r="X375" s="30"/>
    </row>
    <row r="376" spans="1:24" x14ac:dyDescent="0.25">
      <c r="A376" s="28">
        <f t="shared" si="169"/>
        <v>4</v>
      </c>
      <c r="B376" s="135">
        <v>15477.250315020161</v>
      </c>
      <c r="C376" s="135">
        <v>15490.940290178571</v>
      </c>
      <c r="D376" s="135">
        <v>15445.583952872983</v>
      </c>
      <c r="E376" s="135">
        <v>16830.089680989582</v>
      </c>
      <c r="F376" s="135">
        <v>17055.046875</v>
      </c>
      <c r="G376" s="135">
        <v>16873.953450520832</v>
      </c>
      <c r="H376" s="135">
        <v>16979.622542842742</v>
      </c>
      <c r="I376" s="135">
        <v>17001.815083165322</v>
      </c>
      <c r="J376" s="135">
        <v>16875.883951822918</v>
      </c>
      <c r="K376" s="135">
        <v>16876.078093497985</v>
      </c>
      <c r="L376" s="135">
        <v>15403.81982421875</v>
      </c>
      <c r="M376" s="135">
        <v>15437.416299143146</v>
      </c>
      <c r="N376" s="28"/>
      <c r="O376" s="30"/>
      <c r="P376" s="30"/>
      <c r="Q376" s="30"/>
      <c r="R376" s="30"/>
      <c r="S376" s="28"/>
      <c r="T376" s="30"/>
      <c r="U376" s="28"/>
      <c r="V376" s="28"/>
      <c r="W376" s="30"/>
      <c r="X376" s="30"/>
    </row>
    <row r="377" spans="1:24" x14ac:dyDescent="0.25">
      <c r="A377" s="28">
        <f t="shared" si="169"/>
        <v>5</v>
      </c>
      <c r="B377" s="135">
        <v>17129.301883820564</v>
      </c>
      <c r="C377" s="135">
        <v>17152.578473772322</v>
      </c>
      <c r="D377" s="135">
        <v>17054.518271169356</v>
      </c>
      <c r="E377" s="135">
        <v>19192.184114583335</v>
      </c>
      <c r="F377" s="135">
        <v>19545.322580645163</v>
      </c>
      <c r="G377" s="135">
        <v>19284.341861979166</v>
      </c>
      <c r="H377" s="135">
        <v>19450.998645413307</v>
      </c>
      <c r="I377" s="135">
        <v>19519.364226310485</v>
      </c>
      <c r="J377" s="135">
        <v>19289.080371093751</v>
      </c>
      <c r="K377" s="135">
        <v>19315.908990675402</v>
      </c>
      <c r="L377" s="135">
        <v>16978.964062499999</v>
      </c>
      <c r="M377" s="135">
        <v>17023.161195816534</v>
      </c>
      <c r="N377" s="28"/>
      <c r="O377" s="30"/>
      <c r="P377" s="30"/>
      <c r="Q377" s="30"/>
      <c r="R377" s="30"/>
      <c r="S377" s="28"/>
      <c r="T377" s="30"/>
      <c r="U377" s="28"/>
      <c r="V377" s="28"/>
      <c r="W377" s="30"/>
      <c r="X377" s="30"/>
    </row>
    <row r="378" spans="1:24" x14ac:dyDescent="0.25">
      <c r="A378" s="28">
        <f t="shared" si="169"/>
        <v>6</v>
      </c>
      <c r="B378" s="135">
        <v>19602.204038558466</v>
      </c>
      <c r="C378" s="135">
        <v>19645.408203125</v>
      </c>
      <c r="D378" s="135">
        <v>19494.902217741936</v>
      </c>
      <c r="E378" s="135">
        <v>21708.842903645833</v>
      </c>
      <c r="F378" s="135">
        <v>21978.473286290322</v>
      </c>
      <c r="G378" s="135">
        <v>21615.4931640625</v>
      </c>
      <c r="H378" s="135">
        <v>21860.326392389114</v>
      </c>
      <c r="I378" s="135">
        <v>21969.370211693549</v>
      </c>
      <c r="J378" s="135">
        <v>21647.882942708333</v>
      </c>
      <c r="K378" s="135">
        <v>21857.012474798386</v>
      </c>
      <c r="L378" s="135">
        <v>19358.720963541666</v>
      </c>
      <c r="M378" s="135">
        <v>19404.137380292337</v>
      </c>
      <c r="N378" s="28"/>
      <c r="O378" s="30"/>
      <c r="P378" s="30"/>
      <c r="Q378" s="30"/>
      <c r="R378" s="30"/>
      <c r="S378" s="28"/>
      <c r="T378" s="30"/>
      <c r="U378" s="28"/>
      <c r="V378" s="28"/>
      <c r="W378" s="30"/>
      <c r="X378" s="30"/>
    </row>
    <row r="379" spans="1:24" x14ac:dyDescent="0.25">
      <c r="A379" s="28">
        <f t="shared" si="169"/>
        <v>7</v>
      </c>
      <c r="B379" s="135">
        <v>22033.663936491936</v>
      </c>
      <c r="C379" s="135">
        <v>22080.741350446428</v>
      </c>
      <c r="D379" s="135">
        <v>21884.172442036292</v>
      </c>
      <c r="E379" s="135">
        <v>25127.399934895835</v>
      </c>
      <c r="F379" s="135">
        <v>25564.071572580644</v>
      </c>
      <c r="G379" s="135">
        <v>25030.742513020832</v>
      </c>
      <c r="H379" s="135">
        <v>25403.322580645163</v>
      </c>
      <c r="I379" s="135">
        <v>25559.276461693549</v>
      </c>
      <c r="J379" s="135">
        <v>25115.388671875</v>
      </c>
      <c r="K379" s="135">
        <v>25379.445848034273</v>
      </c>
      <c r="L379" s="135">
        <v>21677.050748697915</v>
      </c>
      <c r="M379" s="135">
        <v>21705.209362399193</v>
      </c>
      <c r="N379" s="28"/>
      <c r="O379" s="30"/>
      <c r="P379" s="30"/>
      <c r="Q379" s="30"/>
      <c r="R379" s="30"/>
      <c r="S379" s="28"/>
      <c r="T379" s="30"/>
      <c r="U379" s="28"/>
      <c r="V379" s="28"/>
      <c r="W379" s="30"/>
      <c r="X379" s="30"/>
    </row>
    <row r="380" spans="1:24" x14ac:dyDescent="0.25">
      <c r="A380" s="28">
        <f t="shared" si="169"/>
        <v>8</v>
      </c>
      <c r="B380" s="135">
        <v>25634.626197076614</v>
      </c>
      <c r="C380" s="135">
        <v>25631.457380022322</v>
      </c>
      <c r="D380" s="135">
        <v>25376.213772681451</v>
      </c>
      <c r="E380" s="135">
        <v>28111.443098958334</v>
      </c>
      <c r="F380" s="135">
        <v>28250.425466229837</v>
      </c>
      <c r="G380" s="135">
        <v>27581.284244791666</v>
      </c>
      <c r="H380" s="135">
        <v>28013.020413306451</v>
      </c>
      <c r="I380" s="135">
        <v>28223.541897681451</v>
      </c>
      <c r="J380" s="135">
        <v>27762.545768229167</v>
      </c>
      <c r="K380" s="135">
        <v>28322.663873487902</v>
      </c>
      <c r="L380" s="135">
        <v>25038.580924479167</v>
      </c>
      <c r="M380" s="135">
        <v>25026.300466229837</v>
      </c>
      <c r="N380" s="28"/>
      <c r="O380" s="30"/>
      <c r="P380" s="30"/>
      <c r="Q380" s="30"/>
      <c r="R380" s="30"/>
      <c r="S380" s="28"/>
      <c r="T380" s="30"/>
      <c r="U380" s="28"/>
      <c r="V380" s="28"/>
      <c r="W380" s="30"/>
      <c r="X380" s="30"/>
    </row>
    <row r="381" spans="1:24" x14ac:dyDescent="0.25">
      <c r="A381" s="28">
        <f t="shared" si="169"/>
        <v>9</v>
      </c>
      <c r="B381" s="135">
        <v>28351.408203125</v>
      </c>
      <c r="C381" s="135">
        <v>28330.609026227678</v>
      </c>
      <c r="D381" s="135">
        <v>28017.734753024193</v>
      </c>
      <c r="E381" s="135">
        <v>30497.834505208335</v>
      </c>
      <c r="F381" s="135">
        <v>30410.081086189515</v>
      </c>
      <c r="G381" s="135">
        <v>29609.8291015625</v>
      </c>
      <c r="H381" s="135">
        <v>30041.470325100807</v>
      </c>
      <c r="I381" s="135">
        <v>30331.201738911292</v>
      </c>
      <c r="J381" s="135">
        <v>29946.220703125</v>
      </c>
      <c r="K381" s="135">
        <v>30688.596774193549</v>
      </c>
      <c r="L381" s="135">
        <v>27601.2001953125</v>
      </c>
      <c r="M381" s="135">
        <v>27567.864478326614</v>
      </c>
      <c r="N381" s="28"/>
      <c r="O381" s="30"/>
      <c r="P381" s="30"/>
      <c r="Q381" s="30"/>
      <c r="R381" s="30"/>
      <c r="S381" s="28"/>
      <c r="T381" s="30"/>
      <c r="U381" s="28"/>
      <c r="V381" s="28"/>
      <c r="W381" s="30"/>
      <c r="X381" s="30"/>
    </row>
    <row r="382" spans="1:24" x14ac:dyDescent="0.25">
      <c r="A382" s="28">
        <f t="shared" si="169"/>
        <v>10</v>
      </c>
      <c r="B382" s="135">
        <v>30584.283203125</v>
      </c>
      <c r="C382" s="135">
        <v>30565.706612723214</v>
      </c>
      <c r="D382" s="135">
        <v>30190.956716229837</v>
      </c>
      <c r="E382" s="135">
        <v>31748.181054687499</v>
      </c>
      <c r="F382" s="135">
        <v>31312.087512600807</v>
      </c>
      <c r="G382" s="135">
        <v>30509.81640625</v>
      </c>
      <c r="H382" s="135">
        <v>30912.380733366936</v>
      </c>
      <c r="I382" s="135">
        <v>31216.683341733871</v>
      </c>
      <c r="J382" s="135">
        <v>30886.588802083334</v>
      </c>
      <c r="K382" s="135">
        <v>31831.715410786292</v>
      </c>
      <c r="L382" s="135">
        <v>29714.948437499999</v>
      </c>
      <c r="M382" s="135">
        <v>29680.721144153227</v>
      </c>
      <c r="N382" s="28"/>
      <c r="O382" s="30"/>
      <c r="P382" s="30"/>
      <c r="Q382" s="30"/>
      <c r="R382" s="30"/>
      <c r="S382" s="28"/>
      <c r="T382" s="30"/>
      <c r="U382" s="28"/>
      <c r="V382" s="28"/>
      <c r="W382" s="30"/>
      <c r="X382" s="30"/>
    </row>
    <row r="383" spans="1:24" x14ac:dyDescent="0.25">
      <c r="A383" s="28">
        <f t="shared" si="169"/>
        <v>11</v>
      </c>
      <c r="B383" s="135">
        <v>31506.389742943549</v>
      </c>
      <c r="C383" s="135">
        <v>31498.060337611609</v>
      </c>
      <c r="D383" s="135">
        <v>31094.154485887098</v>
      </c>
      <c r="E383" s="135">
        <v>32054.466406250001</v>
      </c>
      <c r="F383" s="135">
        <v>31456.47379032258</v>
      </c>
      <c r="G383" s="135">
        <v>30686.351888020832</v>
      </c>
      <c r="H383" s="135">
        <v>31081.628402217742</v>
      </c>
      <c r="I383" s="135">
        <v>31352.477318548386</v>
      </c>
      <c r="J383" s="135">
        <v>31051.287304687499</v>
      </c>
      <c r="K383" s="135">
        <v>32079.670866935485</v>
      </c>
      <c r="L383" s="135">
        <v>30603.013378906249</v>
      </c>
      <c r="M383" s="135">
        <v>30587.022870463708</v>
      </c>
      <c r="N383" s="28"/>
      <c r="O383" s="30"/>
      <c r="P383" s="30"/>
      <c r="Q383" s="30"/>
      <c r="R383" s="30"/>
      <c r="S383" s="28"/>
      <c r="T383" s="30"/>
      <c r="U383" s="28"/>
      <c r="V383" s="28"/>
      <c r="W383" s="30"/>
      <c r="X383" s="30"/>
    </row>
    <row r="384" spans="1:24" x14ac:dyDescent="0.25">
      <c r="A384" s="28">
        <f t="shared" si="169"/>
        <v>12</v>
      </c>
      <c r="B384" s="135">
        <v>31636.083732358871</v>
      </c>
      <c r="C384" s="135">
        <v>31633.558523995536</v>
      </c>
      <c r="D384" s="135">
        <v>31210.957535282258</v>
      </c>
      <c r="E384" s="135">
        <v>31953.649479166666</v>
      </c>
      <c r="F384" s="135">
        <v>31373.705141129034</v>
      </c>
      <c r="G384" s="135">
        <v>30643.202473958332</v>
      </c>
      <c r="H384" s="135">
        <v>31075.844506048386</v>
      </c>
      <c r="I384" s="135">
        <v>31279.964150705644</v>
      </c>
      <c r="J384" s="135">
        <v>30934.323828125001</v>
      </c>
      <c r="K384" s="135">
        <v>31993.641003024193</v>
      </c>
      <c r="L384" s="135">
        <v>30720.827180989585</v>
      </c>
      <c r="M384" s="135">
        <v>30743.215032762098</v>
      </c>
      <c r="N384" s="28"/>
      <c r="O384" s="30"/>
      <c r="P384" s="30"/>
      <c r="Q384" s="30"/>
      <c r="R384" s="30"/>
      <c r="S384" s="28"/>
      <c r="T384" s="30"/>
      <c r="U384" s="28"/>
      <c r="V384" s="28"/>
      <c r="W384" s="30"/>
      <c r="X384" s="30"/>
    </row>
    <row r="385" spans="1:24" x14ac:dyDescent="0.25">
      <c r="A385" s="28">
        <f t="shared" si="169"/>
        <v>13</v>
      </c>
      <c r="B385" s="135">
        <v>31507.916330645163</v>
      </c>
      <c r="C385" s="135">
        <v>31498.183942522322</v>
      </c>
      <c r="D385" s="135">
        <v>31073.098286290322</v>
      </c>
      <c r="E385" s="135">
        <v>31827.671028645833</v>
      </c>
      <c r="F385" s="135">
        <v>31290.091985887098</v>
      </c>
      <c r="G385" s="135">
        <v>30574.296875</v>
      </c>
      <c r="H385" s="135">
        <v>31034.670488911292</v>
      </c>
      <c r="I385" s="135">
        <v>31202.783518145163</v>
      </c>
      <c r="J385" s="135">
        <v>30830.065104166668</v>
      </c>
      <c r="K385" s="135">
        <v>31880.557900705644</v>
      </c>
      <c r="L385" s="135">
        <v>30589.924641927082</v>
      </c>
      <c r="M385" s="135">
        <v>30624.773752520163</v>
      </c>
      <c r="N385" s="28"/>
      <c r="O385" s="30"/>
      <c r="P385" s="30"/>
      <c r="Q385" s="30"/>
      <c r="R385" s="30"/>
      <c r="S385" s="28"/>
      <c r="T385" s="30"/>
      <c r="U385" s="28"/>
      <c r="V385" s="28"/>
      <c r="W385" s="30"/>
      <c r="X385" s="30"/>
    </row>
    <row r="386" spans="1:24" x14ac:dyDescent="0.25">
      <c r="A386" s="28">
        <f t="shared" si="169"/>
        <v>14</v>
      </c>
      <c r="B386" s="135">
        <v>31402.736895161292</v>
      </c>
      <c r="C386" s="135">
        <v>31386.011788504464</v>
      </c>
      <c r="D386" s="135">
        <v>30958.898122479837</v>
      </c>
      <c r="E386" s="135">
        <v>31482.853841145832</v>
      </c>
      <c r="F386" s="135">
        <v>30902.436113911292</v>
      </c>
      <c r="G386" s="135">
        <v>30211.471354166668</v>
      </c>
      <c r="H386" s="135">
        <v>30677.711063508064</v>
      </c>
      <c r="I386" s="135">
        <v>30820.074848790322</v>
      </c>
      <c r="J386" s="135">
        <v>30444.3974609375</v>
      </c>
      <c r="K386" s="135">
        <v>31519.282510080644</v>
      </c>
      <c r="L386" s="135">
        <v>30479.554394531249</v>
      </c>
      <c r="M386" s="135">
        <v>30521.517641129034</v>
      </c>
      <c r="N386" s="28"/>
      <c r="O386" s="30"/>
      <c r="P386" s="30"/>
      <c r="Q386" s="30"/>
      <c r="R386" s="30"/>
      <c r="S386" s="28"/>
      <c r="T386" s="30"/>
      <c r="U386" s="28"/>
      <c r="V386" s="28"/>
      <c r="W386" s="30"/>
      <c r="X386" s="30"/>
    </row>
    <row r="387" spans="1:24" x14ac:dyDescent="0.25">
      <c r="A387" s="28">
        <f>A386+1</f>
        <v>15</v>
      </c>
      <c r="B387" s="135">
        <v>31004.43636592742</v>
      </c>
      <c r="C387" s="135">
        <v>30983.7646484375</v>
      </c>
      <c r="D387" s="135">
        <v>30559.395476310485</v>
      </c>
      <c r="E387" s="135">
        <v>30780.386458333334</v>
      </c>
      <c r="F387" s="135">
        <v>30141.013356854837</v>
      </c>
      <c r="G387" s="135">
        <v>29508.777604166666</v>
      </c>
      <c r="H387" s="135">
        <v>29954.154170866936</v>
      </c>
      <c r="I387" s="135">
        <v>30070.857799899193</v>
      </c>
      <c r="J387" s="135">
        <v>29713.729036458335</v>
      </c>
      <c r="K387" s="135">
        <v>30792.034715221773</v>
      </c>
      <c r="L387" s="135">
        <v>30097.975358072916</v>
      </c>
      <c r="M387" s="135">
        <v>30140.952683971773</v>
      </c>
      <c r="N387" s="28"/>
      <c r="O387" s="30"/>
      <c r="P387" s="30"/>
      <c r="Q387" s="30"/>
      <c r="R387" s="30"/>
      <c r="S387" s="28"/>
      <c r="T387" s="30"/>
      <c r="U387" s="28"/>
      <c r="V387" s="28"/>
      <c r="W387" s="30"/>
      <c r="X387" s="30"/>
    </row>
    <row r="388" spans="1:24" x14ac:dyDescent="0.25">
      <c r="A388" s="28">
        <f t="shared" si="169"/>
        <v>16</v>
      </c>
      <c r="B388" s="135">
        <v>30237.375756048386</v>
      </c>
      <c r="C388" s="135">
        <v>30224.76123046875</v>
      </c>
      <c r="D388" s="135">
        <v>29810.548324092742</v>
      </c>
      <c r="E388" s="135">
        <v>28789.155143229167</v>
      </c>
      <c r="F388" s="135">
        <v>27891.51644405242</v>
      </c>
      <c r="G388" s="135">
        <v>27389.582421874999</v>
      </c>
      <c r="H388" s="135">
        <v>27732.568233366936</v>
      </c>
      <c r="I388" s="135">
        <v>27843.966292842742</v>
      </c>
      <c r="J388" s="135">
        <v>27551.908138020834</v>
      </c>
      <c r="K388" s="135">
        <v>28719.125504032258</v>
      </c>
      <c r="L388" s="135">
        <v>29392.949446614584</v>
      </c>
      <c r="M388" s="135">
        <v>29439.47964969758</v>
      </c>
      <c r="N388" s="28"/>
      <c r="O388" s="30"/>
      <c r="P388" s="30"/>
      <c r="Q388" s="30"/>
      <c r="R388" s="30"/>
      <c r="S388" s="28"/>
      <c r="T388" s="30"/>
      <c r="U388" s="28"/>
      <c r="V388" s="28"/>
      <c r="W388" s="30"/>
      <c r="X388" s="30"/>
    </row>
    <row r="389" spans="1:24" x14ac:dyDescent="0.25">
      <c r="A389" s="28">
        <f t="shared" si="169"/>
        <v>17</v>
      </c>
      <c r="B389" s="135">
        <v>27965.490423387098</v>
      </c>
      <c r="C389" s="135">
        <v>28001.016043526786</v>
      </c>
      <c r="D389" s="135">
        <v>27638.337449596773</v>
      </c>
      <c r="E389" s="135">
        <v>26717.506184895832</v>
      </c>
      <c r="F389" s="135">
        <v>25968.867691532258</v>
      </c>
      <c r="G389" s="135">
        <v>25532.562044270835</v>
      </c>
      <c r="H389" s="135">
        <v>25812.763797883064</v>
      </c>
      <c r="I389" s="135">
        <v>25912.281313004034</v>
      </c>
      <c r="J389" s="135">
        <v>25661.754101562499</v>
      </c>
      <c r="K389" s="135">
        <v>26651.136781754034</v>
      </c>
      <c r="L389" s="135">
        <v>27327.584309895832</v>
      </c>
      <c r="M389" s="135">
        <v>27375.383474042337</v>
      </c>
      <c r="N389" s="28"/>
      <c r="O389" s="30"/>
      <c r="P389" s="30"/>
      <c r="Q389" s="30"/>
      <c r="R389" s="30"/>
      <c r="S389" s="28"/>
      <c r="T389" s="30"/>
      <c r="U389" s="28"/>
      <c r="V389" s="28"/>
      <c r="W389" s="30"/>
      <c r="X389" s="30"/>
    </row>
    <row r="390" spans="1:24" x14ac:dyDescent="0.25">
      <c r="A390" s="28">
        <f t="shared" si="169"/>
        <v>18</v>
      </c>
      <c r="B390" s="135">
        <v>26043.013671875</v>
      </c>
      <c r="C390" s="135">
        <v>26075.960100446428</v>
      </c>
      <c r="D390" s="135">
        <v>25767.627142137098</v>
      </c>
      <c r="E390" s="135">
        <v>24587.987239583334</v>
      </c>
      <c r="F390" s="135">
        <v>23880.206086189515</v>
      </c>
      <c r="G390" s="135">
        <v>23465.510937499999</v>
      </c>
      <c r="H390" s="135">
        <v>23711.70425907258</v>
      </c>
      <c r="I390" s="135">
        <v>23814.480216733871</v>
      </c>
      <c r="J390" s="135">
        <v>23564.396028645835</v>
      </c>
      <c r="K390" s="135">
        <v>24534.062941028227</v>
      </c>
      <c r="L390" s="135">
        <v>25514.996386718751</v>
      </c>
      <c r="M390" s="135">
        <v>25587.847341229837</v>
      </c>
      <c r="N390" s="28"/>
      <c r="O390" s="30"/>
      <c r="P390" s="30"/>
      <c r="Q390" s="30"/>
      <c r="R390" s="30"/>
      <c r="S390" s="28"/>
      <c r="T390" s="30"/>
      <c r="U390" s="28"/>
      <c r="V390" s="28"/>
      <c r="W390" s="30"/>
      <c r="X390" s="30"/>
    </row>
    <row r="391" spans="1:24" x14ac:dyDescent="0.25">
      <c r="A391" s="28">
        <f t="shared" si="169"/>
        <v>19</v>
      </c>
      <c r="B391" s="135">
        <v>23959.732925907258</v>
      </c>
      <c r="C391" s="135">
        <v>23968.588169642859</v>
      </c>
      <c r="D391" s="135">
        <v>23724.715599798386</v>
      </c>
      <c r="E391" s="135">
        <v>22634.259765625</v>
      </c>
      <c r="F391" s="135">
        <v>22002.234059979837</v>
      </c>
      <c r="G391" s="135">
        <v>21586.960026041666</v>
      </c>
      <c r="H391" s="135">
        <v>21825.233177923386</v>
      </c>
      <c r="I391" s="135">
        <v>21911.388293850807</v>
      </c>
      <c r="J391" s="135">
        <v>21682.485807291665</v>
      </c>
      <c r="K391" s="135">
        <v>22566.178490423386</v>
      </c>
      <c r="L391" s="135">
        <v>23512.071223958334</v>
      </c>
      <c r="M391" s="135">
        <v>23616.196919102822</v>
      </c>
      <c r="N391" s="28"/>
      <c r="O391" s="30"/>
      <c r="P391" s="30"/>
      <c r="Q391" s="30"/>
      <c r="R391" s="30"/>
      <c r="S391" s="28"/>
      <c r="T391" s="30"/>
      <c r="U391" s="28"/>
      <c r="V391" s="28"/>
      <c r="W391" s="30"/>
      <c r="X391" s="30"/>
    </row>
    <row r="392" spans="1:24" x14ac:dyDescent="0.25">
      <c r="A392" s="28">
        <f t="shared" si="169"/>
        <v>20</v>
      </c>
      <c r="B392" s="135">
        <v>22085.663999495966</v>
      </c>
      <c r="C392" s="135">
        <v>22069.137137276786</v>
      </c>
      <c r="D392" s="135">
        <v>21869.053332913307</v>
      </c>
      <c r="E392" s="135">
        <v>20793.173958333333</v>
      </c>
      <c r="F392" s="135">
        <v>20165.394216229837</v>
      </c>
      <c r="G392" s="135">
        <v>19801.730826822917</v>
      </c>
      <c r="H392" s="135">
        <v>20000.228452620966</v>
      </c>
      <c r="I392" s="135">
        <v>20074.882623487902</v>
      </c>
      <c r="J392" s="135">
        <v>19885.699381510418</v>
      </c>
      <c r="K392" s="135">
        <v>20701.538684475807</v>
      </c>
      <c r="L392" s="135">
        <v>21682.888248697916</v>
      </c>
      <c r="M392" s="135">
        <v>21801.075289818549</v>
      </c>
      <c r="N392" s="28"/>
      <c r="O392" s="30"/>
      <c r="P392" s="30"/>
      <c r="Q392" s="30"/>
      <c r="R392" s="30"/>
      <c r="S392" s="28"/>
      <c r="T392" s="30"/>
      <c r="U392" s="28"/>
      <c r="V392" s="28"/>
      <c r="W392" s="30"/>
      <c r="X392" s="30"/>
    </row>
    <row r="393" spans="1:24" x14ac:dyDescent="0.25">
      <c r="A393" s="28">
        <f>A392+1</f>
        <v>21</v>
      </c>
      <c r="B393" s="135">
        <v>20252.183845766129</v>
      </c>
      <c r="C393" s="135">
        <v>20242.771344866072</v>
      </c>
      <c r="D393" s="135">
        <v>20093.432050151208</v>
      </c>
      <c r="E393" s="135">
        <v>19054.717610677082</v>
      </c>
      <c r="F393" s="135">
        <v>18456.473412298386</v>
      </c>
      <c r="G393" s="135">
        <v>18179.395540364585</v>
      </c>
      <c r="H393" s="135">
        <v>18317.806766633064</v>
      </c>
      <c r="I393" s="135">
        <v>18378.649351058466</v>
      </c>
      <c r="J393" s="135">
        <v>18239.590104166666</v>
      </c>
      <c r="K393" s="135">
        <v>18941.837103074598</v>
      </c>
      <c r="L393" s="135">
        <v>19935.600944010417</v>
      </c>
      <c r="M393" s="135">
        <v>20042.837638608871</v>
      </c>
      <c r="N393" s="28"/>
      <c r="O393" s="30"/>
      <c r="P393" s="30"/>
      <c r="Q393" s="30"/>
      <c r="R393" s="30"/>
      <c r="S393" s="28"/>
      <c r="T393" s="30"/>
      <c r="U393" s="28"/>
      <c r="V393" s="28"/>
      <c r="W393" s="30"/>
      <c r="X393" s="30"/>
    </row>
    <row r="394" spans="1:24" x14ac:dyDescent="0.25">
      <c r="A394" s="28">
        <f t="shared" si="169"/>
        <v>22</v>
      </c>
      <c r="B394" s="135">
        <v>18538.912581905242</v>
      </c>
      <c r="C394" s="135">
        <v>18544.622140066964</v>
      </c>
      <c r="D394" s="135">
        <v>18451.742313508064</v>
      </c>
      <c r="E394" s="135">
        <v>17723.786002604167</v>
      </c>
      <c r="F394" s="135">
        <v>17256.15804561492</v>
      </c>
      <c r="G394" s="135">
        <v>17049.875358072917</v>
      </c>
      <c r="H394" s="135">
        <v>17143.795299899193</v>
      </c>
      <c r="I394" s="135">
        <v>17188.436743951614</v>
      </c>
      <c r="J394" s="135">
        <v>17086.18896484375</v>
      </c>
      <c r="K394" s="135">
        <v>17614.607768397178</v>
      </c>
      <c r="L394" s="135">
        <v>18333.805631510415</v>
      </c>
      <c r="M394" s="135">
        <v>18406.181294102822</v>
      </c>
      <c r="N394" s="28"/>
      <c r="O394" s="30"/>
      <c r="P394" s="30"/>
      <c r="Q394" s="30"/>
      <c r="R394" s="30"/>
      <c r="S394" s="28"/>
      <c r="T394" s="30"/>
      <c r="U394" s="28"/>
      <c r="V394" s="28"/>
      <c r="W394" s="30"/>
      <c r="X394" s="30"/>
    </row>
    <row r="395" spans="1:24" x14ac:dyDescent="0.25">
      <c r="A395" s="28">
        <f t="shared" si="169"/>
        <v>23</v>
      </c>
      <c r="B395" s="135">
        <v>17332.366966985886</v>
      </c>
      <c r="C395" s="135">
        <v>17348.833217075891</v>
      </c>
      <c r="D395" s="135">
        <v>17289.157415574598</v>
      </c>
      <c r="E395" s="135">
        <v>16422.771321614582</v>
      </c>
      <c r="F395" s="135">
        <v>15994.035786290322</v>
      </c>
      <c r="G395" s="135">
        <v>15843.113574218751</v>
      </c>
      <c r="H395" s="135">
        <v>15902.328881048386</v>
      </c>
      <c r="I395" s="135">
        <v>15927.566532258064</v>
      </c>
      <c r="J395" s="135">
        <v>15860.2708984375</v>
      </c>
      <c r="K395" s="135">
        <v>16296.176820816532</v>
      </c>
      <c r="L395" s="135">
        <v>17196.410514322917</v>
      </c>
      <c r="M395" s="135">
        <v>17253.923607610886</v>
      </c>
      <c r="N395" s="28"/>
      <c r="O395" s="30"/>
      <c r="P395" s="30"/>
      <c r="Q395" s="30"/>
      <c r="R395" s="30"/>
      <c r="S395" s="28"/>
      <c r="T395" s="30"/>
      <c r="U395" s="28"/>
      <c r="V395" s="28"/>
      <c r="W395" s="30"/>
      <c r="X395" s="30"/>
    </row>
    <row r="396" spans="1:24" x14ac:dyDescent="0.25">
      <c r="A396" s="28">
        <f>A395+1</f>
        <v>24</v>
      </c>
      <c r="B396" s="135">
        <v>16060.654076360886</v>
      </c>
      <c r="C396" s="135">
        <v>16069.163190569196</v>
      </c>
      <c r="D396" s="135">
        <v>16034.372101814517</v>
      </c>
      <c r="E396" s="135">
        <v>15200.336848958334</v>
      </c>
      <c r="F396" s="135">
        <v>14840.735446068549</v>
      </c>
      <c r="G396" s="135">
        <v>14728.192675781251</v>
      </c>
      <c r="H396" s="135">
        <v>14766.9501953125</v>
      </c>
      <c r="I396" s="135">
        <v>14775.801064768146</v>
      </c>
      <c r="J396" s="135">
        <v>14738.675032552082</v>
      </c>
      <c r="K396" s="135">
        <v>15085.885017641129</v>
      </c>
      <c r="L396" s="135">
        <v>15961.826920572918</v>
      </c>
      <c r="M396" s="135">
        <v>16016.320627520161</v>
      </c>
      <c r="N396" s="28"/>
      <c r="O396" s="30"/>
      <c r="P396" s="30"/>
      <c r="Q396" s="30"/>
      <c r="R396" s="30"/>
      <c r="S396" s="28"/>
      <c r="T396" s="30"/>
      <c r="U396" s="28"/>
      <c r="V396" s="28"/>
      <c r="W396" s="30"/>
      <c r="X396" s="30"/>
    </row>
    <row r="397" spans="1:24" x14ac:dyDescent="0.25">
      <c r="A397" s="28" t="s">
        <v>55</v>
      </c>
      <c r="B397" s="135">
        <f>SUM(B373:B396)</f>
        <v>562865.19342237886</v>
      </c>
      <c r="C397" s="135">
        <f t="shared" ref="C397:M397" si="170">SUM(C373:C396)</f>
        <v>562979.97181919636</v>
      </c>
      <c r="D397" s="135">
        <f t="shared" si="170"/>
        <v>557499.17209551414</v>
      </c>
      <c r="E397" s="135">
        <f t="shared" si="170"/>
        <v>568266.03151041665</v>
      </c>
      <c r="F397" s="135">
        <f t="shared" si="170"/>
        <v>560562.56237399194</v>
      </c>
      <c r="G397" s="135">
        <f t="shared" si="170"/>
        <v>550216.33190104167</v>
      </c>
      <c r="H397" s="135">
        <f t="shared" si="170"/>
        <v>556309.4732862903</v>
      </c>
      <c r="I397" s="135">
        <f t="shared" si="170"/>
        <v>559015.21638734872</v>
      </c>
      <c r="J397" s="135">
        <f t="shared" si="170"/>
        <v>553300.98509114585</v>
      </c>
      <c r="K397" s="135">
        <f t="shared" si="170"/>
        <v>568521.05254536297</v>
      </c>
      <c r="L397" s="135">
        <f t="shared" si="170"/>
        <v>551490.31197916658</v>
      </c>
      <c r="M397" s="135">
        <f t="shared" si="170"/>
        <v>552476.06854838715</v>
      </c>
      <c r="N397" s="28"/>
      <c r="O397" s="28"/>
      <c r="R397" s="28"/>
      <c r="S397" s="28"/>
      <c r="T397" s="138"/>
      <c r="U397" s="28"/>
      <c r="V397" s="28"/>
      <c r="W397" s="28"/>
      <c r="X397" s="28"/>
    </row>
    <row r="398" spans="1:24" x14ac:dyDescent="0.25">
      <c r="A398" s="28" t="s">
        <v>53</v>
      </c>
      <c r="B398" s="28">
        <v>31</v>
      </c>
      <c r="C398" s="28">
        <v>28.25</v>
      </c>
      <c r="D398" s="28">
        <v>31</v>
      </c>
      <c r="E398" s="28">
        <v>30</v>
      </c>
      <c r="F398" s="28">
        <v>31</v>
      </c>
      <c r="G398" s="28">
        <v>30</v>
      </c>
      <c r="H398" s="28">
        <v>31</v>
      </c>
      <c r="I398" s="28">
        <v>31</v>
      </c>
      <c r="J398" s="28">
        <v>30</v>
      </c>
      <c r="K398" s="28">
        <v>31</v>
      </c>
      <c r="L398" s="28">
        <v>30</v>
      </c>
      <c r="M398" s="28">
        <v>31</v>
      </c>
      <c r="N398" s="28"/>
      <c r="O398" s="28"/>
      <c r="P398" s="31"/>
      <c r="Q398" s="31"/>
      <c r="R398" s="28"/>
      <c r="S398" s="28"/>
      <c r="T398" s="28"/>
      <c r="U398" s="28"/>
      <c r="V398" s="28"/>
      <c r="W398" s="28"/>
      <c r="X398" s="31"/>
    </row>
    <row r="399" spans="1:24" x14ac:dyDescent="0.25">
      <c r="A399" s="28" t="s">
        <v>54</v>
      </c>
      <c r="B399" s="135">
        <f>B398*B397</f>
        <v>17448820.996093746</v>
      </c>
      <c r="C399" s="135">
        <f t="shared" ref="C399:M399" si="171">C398*C397</f>
        <v>15904184.203892298</v>
      </c>
      <c r="D399" s="135">
        <f t="shared" si="171"/>
        <v>17282474.334960937</v>
      </c>
      <c r="E399" s="135">
        <f t="shared" si="171"/>
        <v>17047980.9453125</v>
      </c>
      <c r="F399" s="135">
        <f t="shared" si="171"/>
        <v>17377439.43359375</v>
      </c>
      <c r="G399" s="135">
        <f t="shared" si="171"/>
        <v>16506489.95703125</v>
      </c>
      <c r="H399" s="135">
        <f t="shared" si="171"/>
        <v>17245593.671875</v>
      </c>
      <c r="I399" s="135">
        <f t="shared" si="171"/>
        <v>17329471.708007809</v>
      </c>
      <c r="J399" s="135">
        <f t="shared" si="171"/>
        <v>16599029.552734375</v>
      </c>
      <c r="K399" s="135">
        <f t="shared" si="171"/>
        <v>17624152.628906254</v>
      </c>
      <c r="L399" s="135">
        <f t="shared" si="171"/>
        <v>16544709.359374998</v>
      </c>
      <c r="M399" s="135">
        <f t="shared" si="171"/>
        <v>17126758.125</v>
      </c>
      <c r="N399" s="135">
        <f>SUM(B399:M399)</f>
        <v>204037104.91678292</v>
      </c>
      <c r="O399" s="28"/>
      <c r="P399" s="31"/>
      <c r="Q399" s="31"/>
      <c r="R399" s="31"/>
      <c r="S399" s="28"/>
      <c r="T399" s="28"/>
      <c r="U399" s="28"/>
      <c r="V399" s="28"/>
      <c r="W399" s="28"/>
      <c r="X399" s="31"/>
    </row>
    <row r="400" spans="1:24" x14ac:dyDescent="0.25">
      <c r="A400" s="28"/>
      <c r="B400" s="28"/>
      <c r="C400" s="28"/>
      <c r="D400" s="28"/>
      <c r="E400" s="28"/>
      <c r="F400" s="28"/>
      <c r="G400" s="28"/>
      <c r="H400" s="28"/>
      <c r="I400" s="28"/>
      <c r="J400" s="28"/>
      <c r="K400" s="28"/>
      <c r="L400" s="28"/>
      <c r="M400" s="28"/>
      <c r="N400" s="28"/>
      <c r="O400" s="28"/>
      <c r="R400" s="28"/>
      <c r="S400" s="28"/>
      <c r="T400" s="28"/>
      <c r="U400" s="28"/>
      <c r="V400" s="28"/>
      <c r="W400" s="28"/>
      <c r="X400" s="28"/>
    </row>
    <row r="401" spans="1:24" x14ac:dyDescent="0.25">
      <c r="A401" s="28"/>
      <c r="B401" s="28"/>
      <c r="C401" s="28"/>
      <c r="D401" s="28"/>
      <c r="E401" s="28"/>
      <c r="F401" s="28"/>
      <c r="G401" s="28"/>
      <c r="H401" s="28"/>
      <c r="I401" s="28"/>
      <c r="J401" s="28"/>
      <c r="K401" s="28"/>
      <c r="L401" s="28"/>
      <c r="M401" s="28"/>
      <c r="N401" s="28"/>
      <c r="O401" s="28"/>
      <c r="R401" s="28"/>
      <c r="S401" s="28"/>
      <c r="T401" s="28"/>
      <c r="U401" s="28"/>
      <c r="V401" s="28"/>
      <c r="W401" s="28"/>
      <c r="X401" s="28"/>
    </row>
    <row r="402" spans="1:24" x14ac:dyDescent="0.25">
      <c r="A402" s="129" t="s">
        <v>113</v>
      </c>
      <c r="B402" s="28"/>
      <c r="C402" s="28"/>
      <c r="D402" s="28"/>
      <c r="E402" s="28"/>
      <c r="F402" s="28"/>
      <c r="G402" s="28"/>
      <c r="H402" s="28"/>
      <c r="I402" s="28"/>
      <c r="J402" s="28"/>
      <c r="K402" s="28"/>
      <c r="L402" s="28"/>
      <c r="M402" s="28"/>
      <c r="N402" s="28"/>
      <c r="O402" s="28"/>
      <c r="R402" s="28"/>
      <c r="S402" s="28"/>
      <c r="T402" s="28"/>
      <c r="U402" s="28"/>
      <c r="V402" s="28"/>
      <c r="W402" s="28"/>
      <c r="X402" s="28"/>
    </row>
    <row r="403" spans="1:24" x14ac:dyDescent="0.25">
      <c r="A403" s="28" t="s">
        <v>182</v>
      </c>
      <c r="B403" s="141" t="s">
        <v>189</v>
      </c>
      <c r="C403" s="28"/>
      <c r="D403" s="28"/>
      <c r="E403" s="28"/>
      <c r="F403" s="28"/>
      <c r="G403" s="28"/>
      <c r="H403" s="28"/>
      <c r="I403" s="28"/>
      <c r="J403" s="28"/>
      <c r="K403" s="28"/>
      <c r="L403" s="28"/>
      <c r="M403" s="28"/>
      <c r="N403" s="28"/>
      <c r="O403" s="28"/>
      <c r="R403" s="28"/>
      <c r="S403" s="28"/>
      <c r="T403" s="28"/>
      <c r="U403" s="28"/>
      <c r="V403" s="28"/>
      <c r="W403" s="28"/>
      <c r="X403" s="28"/>
    </row>
    <row r="404" spans="1:24" x14ac:dyDescent="0.25">
      <c r="A404" s="28"/>
      <c r="B404" s="29">
        <v>1</v>
      </c>
      <c r="C404" s="29">
        <f>B404+1</f>
        <v>2</v>
      </c>
      <c r="D404" s="29">
        <f t="shared" ref="D404" si="172">C404+1</f>
        <v>3</v>
      </c>
      <c r="E404" s="29">
        <f t="shared" ref="E404" si="173">D404+1</f>
        <v>4</v>
      </c>
      <c r="F404" s="29">
        <f t="shared" ref="F404" si="174">E404+1</f>
        <v>5</v>
      </c>
      <c r="G404" s="29">
        <f t="shared" ref="G404" si="175">F404+1</f>
        <v>6</v>
      </c>
      <c r="H404" s="29">
        <f t="shared" ref="H404" si="176">G404+1</f>
        <v>7</v>
      </c>
      <c r="I404" s="29">
        <f t="shared" ref="I404" si="177">H404+1</f>
        <v>8</v>
      </c>
      <c r="J404" s="29">
        <f t="shared" ref="J404" si="178">I404+1</f>
        <v>9</v>
      </c>
      <c r="K404" s="29">
        <f t="shared" ref="K404" si="179">J404+1</f>
        <v>10</v>
      </c>
      <c r="L404" s="29">
        <f t="shared" ref="L404" si="180">K404+1</f>
        <v>11</v>
      </c>
      <c r="M404" s="29">
        <f t="shared" ref="M404" si="181">L404+1</f>
        <v>12</v>
      </c>
      <c r="N404" s="28"/>
      <c r="O404" s="28"/>
      <c r="R404" s="28"/>
      <c r="S404" s="28"/>
      <c r="T404" s="28"/>
      <c r="U404" s="28"/>
      <c r="V404" s="28"/>
      <c r="W404" s="28"/>
      <c r="X404" s="28"/>
    </row>
    <row r="405" spans="1:24" x14ac:dyDescent="0.25">
      <c r="A405" s="28"/>
      <c r="B405" s="29" t="s">
        <v>39</v>
      </c>
      <c r="C405" s="29" t="s">
        <v>40</v>
      </c>
      <c r="D405" s="29" t="s">
        <v>41</v>
      </c>
      <c r="E405" s="29" t="s">
        <v>42</v>
      </c>
      <c r="F405" s="29" t="s">
        <v>43</v>
      </c>
      <c r="G405" s="29" t="s">
        <v>44</v>
      </c>
      <c r="H405" s="29" t="s">
        <v>45</v>
      </c>
      <c r="I405" s="29" t="s">
        <v>46</v>
      </c>
      <c r="J405" s="29" t="s">
        <v>47</v>
      </c>
      <c r="K405" s="29" t="s">
        <v>48</v>
      </c>
      <c r="L405" s="29" t="s">
        <v>49</v>
      </c>
      <c r="M405" s="29" t="s">
        <v>50</v>
      </c>
      <c r="N405" s="28"/>
      <c r="O405" s="28"/>
      <c r="P405" s="29"/>
      <c r="Q405" s="29"/>
      <c r="R405" s="28"/>
      <c r="S405" s="28"/>
      <c r="T405" s="28"/>
      <c r="U405" s="28"/>
      <c r="V405" s="28"/>
      <c r="W405" s="28"/>
      <c r="X405" s="29"/>
    </row>
    <row r="406" spans="1:24" x14ac:dyDescent="0.25">
      <c r="A406" s="28">
        <v>1</v>
      </c>
      <c r="B406" s="135">
        <v>1014085.1189516129</v>
      </c>
      <c r="C406" s="135">
        <v>1015120.2991071428</v>
      </c>
      <c r="D406" s="135">
        <v>1015242.5040322581</v>
      </c>
      <c r="E406" s="135">
        <v>974082.05625000002</v>
      </c>
      <c r="F406" s="135">
        <v>959339.38911290327</v>
      </c>
      <c r="G406" s="135">
        <v>953821.67083333328</v>
      </c>
      <c r="H406" s="135">
        <v>948447.49395161285</v>
      </c>
      <c r="I406" s="135">
        <v>951874.29838709673</v>
      </c>
      <c r="J406" s="135">
        <v>961308.3125</v>
      </c>
      <c r="K406" s="135">
        <v>974478.64919354836</v>
      </c>
      <c r="L406" s="135">
        <v>1011059.39375</v>
      </c>
      <c r="M406" s="135">
        <v>1008353.2137096775</v>
      </c>
      <c r="N406" s="28"/>
      <c r="O406" s="30"/>
      <c r="P406" s="30"/>
      <c r="Q406" s="30"/>
      <c r="R406" s="30"/>
      <c r="S406" s="28"/>
      <c r="T406" s="30"/>
      <c r="U406" s="28"/>
      <c r="V406" s="28"/>
      <c r="W406" s="30"/>
      <c r="X406" s="30"/>
    </row>
    <row r="407" spans="1:24" x14ac:dyDescent="0.25">
      <c r="A407" s="28">
        <f>A406+1</f>
        <v>2</v>
      </c>
      <c r="B407" s="135">
        <v>963359.39919354836</v>
      </c>
      <c r="C407" s="135">
        <v>964063.49553571432</v>
      </c>
      <c r="D407" s="135">
        <v>964961.88104838715</v>
      </c>
      <c r="E407" s="135">
        <v>957442.38749999995</v>
      </c>
      <c r="F407" s="135">
        <v>951490.7298387097</v>
      </c>
      <c r="G407" s="135">
        <v>945873.83750000002</v>
      </c>
      <c r="H407" s="135">
        <v>939948.22379032255</v>
      </c>
      <c r="I407" s="135">
        <v>943430.82862903224</v>
      </c>
      <c r="J407" s="135">
        <v>953179.10833333328</v>
      </c>
      <c r="K407" s="135">
        <v>959490.96975806449</v>
      </c>
      <c r="L407" s="135">
        <v>961154.75</v>
      </c>
      <c r="M407" s="135">
        <v>958529.80645161285</v>
      </c>
      <c r="N407" s="28"/>
      <c r="O407" s="30"/>
      <c r="P407" s="30"/>
      <c r="Q407" s="30"/>
      <c r="R407" s="30"/>
      <c r="S407" s="28"/>
      <c r="T407" s="30"/>
      <c r="U407" s="28"/>
      <c r="V407" s="28"/>
      <c r="W407" s="30"/>
      <c r="X407" s="30"/>
    </row>
    <row r="408" spans="1:24" x14ac:dyDescent="0.25">
      <c r="A408" s="28">
        <f t="shared" ref="A408:A428" si="182">A407+1</f>
        <v>3</v>
      </c>
      <c r="B408" s="135">
        <v>955370.36290322582</v>
      </c>
      <c r="C408" s="135">
        <v>956214.97098214284</v>
      </c>
      <c r="D408" s="135">
        <v>957188.19354838715</v>
      </c>
      <c r="E408" s="135">
        <v>989875.45833333337</v>
      </c>
      <c r="F408" s="135">
        <v>993514.30443548388</v>
      </c>
      <c r="G408" s="135">
        <v>986911.28749999998</v>
      </c>
      <c r="H408" s="135">
        <v>981562.6673387097</v>
      </c>
      <c r="I408" s="135">
        <v>985940.18951612909</v>
      </c>
      <c r="J408" s="135">
        <v>994623.85</v>
      </c>
      <c r="K408" s="135">
        <v>994373.29032258061</v>
      </c>
      <c r="L408" s="135">
        <v>952947.09375</v>
      </c>
      <c r="M408" s="135">
        <v>950750.92741935479</v>
      </c>
      <c r="N408" s="28"/>
      <c r="O408" s="30"/>
      <c r="P408" s="30"/>
      <c r="Q408" s="30"/>
      <c r="R408" s="30"/>
      <c r="S408" s="28"/>
      <c r="T408" s="30"/>
      <c r="U408" s="28"/>
      <c r="V408" s="28"/>
      <c r="W408" s="30"/>
      <c r="X408" s="30"/>
    </row>
    <row r="409" spans="1:24" x14ac:dyDescent="0.25">
      <c r="A409" s="28">
        <f t="shared" si="182"/>
        <v>4</v>
      </c>
      <c r="B409" s="135">
        <v>996994.40927419357</v>
      </c>
      <c r="C409" s="135">
        <v>998456.24107142852</v>
      </c>
      <c r="D409" s="135">
        <v>999104.75</v>
      </c>
      <c r="E409" s="135">
        <v>1131882.8916666666</v>
      </c>
      <c r="F409" s="135">
        <v>1159743.0302419355</v>
      </c>
      <c r="G409" s="135">
        <v>1146226.1645833333</v>
      </c>
      <c r="H409" s="135">
        <v>1145065.7983870967</v>
      </c>
      <c r="I409" s="135">
        <v>1151559.7701612904</v>
      </c>
      <c r="J409" s="135">
        <v>1156105.6333333333</v>
      </c>
      <c r="K409" s="135">
        <v>1143709.8629032257</v>
      </c>
      <c r="L409" s="135">
        <v>993027.62291666667</v>
      </c>
      <c r="M409" s="135">
        <v>991317.84475806449</v>
      </c>
      <c r="N409" s="28"/>
      <c r="O409" s="30"/>
      <c r="P409" s="30"/>
      <c r="Q409" s="30"/>
      <c r="R409" s="30"/>
      <c r="S409" s="28"/>
      <c r="T409" s="30"/>
      <c r="U409" s="28"/>
      <c r="V409" s="28"/>
      <c r="W409" s="30"/>
      <c r="X409" s="30"/>
    </row>
    <row r="410" spans="1:24" x14ac:dyDescent="0.25">
      <c r="A410" s="28">
        <f t="shared" si="182"/>
        <v>5</v>
      </c>
      <c r="B410" s="135">
        <v>1162657.4294354839</v>
      </c>
      <c r="C410" s="135">
        <v>1164657.21875</v>
      </c>
      <c r="D410" s="135">
        <v>1162408.6834677418</v>
      </c>
      <c r="E410" s="135">
        <v>1434336.7749999999</v>
      </c>
      <c r="F410" s="135">
        <v>1493768.5040322582</v>
      </c>
      <c r="G410" s="135">
        <v>1464941.9916666667</v>
      </c>
      <c r="H410" s="135">
        <v>1469570.2741935484</v>
      </c>
      <c r="I410" s="135">
        <v>1480228.935483871</v>
      </c>
      <c r="J410" s="135">
        <v>1477578</v>
      </c>
      <c r="K410" s="135">
        <v>1457326.5241935484</v>
      </c>
      <c r="L410" s="135">
        <v>1150220.1187499999</v>
      </c>
      <c r="M410" s="135">
        <v>1150161.2318548388</v>
      </c>
      <c r="N410" s="28"/>
      <c r="O410" s="30"/>
      <c r="P410" s="30"/>
      <c r="Q410" s="30"/>
      <c r="R410" s="30"/>
      <c r="S410" s="28"/>
      <c r="T410" s="30"/>
      <c r="U410" s="28"/>
      <c r="V410" s="28"/>
      <c r="W410" s="30"/>
      <c r="X410" s="30"/>
    </row>
    <row r="411" spans="1:24" x14ac:dyDescent="0.25">
      <c r="A411" s="28">
        <f t="shared" si="182"/>
        <v>6</v>
      </c>
      <c r="B411" s="135">
        <v>1492484.1330645161</v>
      </c>
      <c r="C411" s="135">
        <v>1496931.950892857</v>
      </c>
      <c r="D411" s="135">
        <v>1488513.9677419355</v>
      </c>
      <c r="E411" s="135">
        <v>1933268.3541666667</v>
      </c>
      <c r="F411" s="135">
        <v>2025647.1653225806</v>
      </c>
      <c r="G411" s="135">
        <v>1970334.9375</v>
      </c>
      <c r="H411" s="135">
        <v>1980633.625</v>
      </c>
      <c r="I411" s="135">
        <v>2005108.5080645161</v>
      </c>
      <c r="J411" s="135">
        <v>1993775.2583333333</v>
      </c>
      <c r="K411" s="135">
        <v>1971391.5</v>
      </c>
      <c r="L411" s="135">
        <v>1465027.0541666667</v>
      </c>
      <c r="M411" s="135">
        <v>1464995.9233870967</v>
      </c>
      <c r="N411" s="28"/>
      <c r="O411" s="30"/>
      <c r="P411" s="30"/>
      <c r="Q411" s="30"/>
      <c r="R411" s="30"/>
      <c r="S411" s="28"/>
      <c r="T411" s="30"/>
      <c r="U411" s="28"/>
      <c r="V411" s="28"/>
      <c r="W411" s="30"/>
      <c r="X411" s="30"/>
    </row>
    <row r="412" spans="1:24" x14ac:dyDescent="0.25">
      <c r="A412" s="28">
        <f t="shared" si="182"/>
        <v>7</v>
      </c>
      <c r="B412" s="135">
        <v>2019744.7620967743</v>
      </c>
      <c r="C412" s="135">
        <v>2030351.8035714286</v>
      </c>
      <c r="D412" s="135">
        <v>2009847.0524193549</v>
      </c>
      <c r="E412" s="135">
        <v>2506619.8791666669</v>
      </c>
      <c r="F412" s="135">
        <v>2598079.2903225808</v>
      </c>
      <c r="G412" s="135">
        <v>2516737.8125</v>
      </c>
      <c r="H412" s="135">
        <v>2524875.625</v>
      </c>
      <c r="I412" s="135">
        <v>2560004.6774193547</v>
      </c>
      <c r="J412" s="135">
        <v>2552225.8624999998</v>
      </c>
      <c r="K412" s="135">
        <v>2557888.4919354836</v>
      </c>
      <c r="L412" s="135">
        <v>1968196.0874999999</v>
      </c>
      <c r="M412" s="135">
        <v>1965791.7983870967</v>
      </c>
      <c r="N412" s="28"/>
      <c r="O412" s="30"/>
      <c r="P412" s="30"/>
      <c r="Q412" s="30"/>
      <c r="R412" s="30"/>
      <c r="S412" s="28"/>
      <c r="T412" s="30"/>
      <c r="U412" s="28"/>
      <c r="V412" s="28"/>
      <c r="W412" s="30"/>
      <c r="X412" s="30"/>
    </row>
    <row r="413" spans="1:24" x14ac:dyDescent="0.25">
      <c r="A413" s="28">
        <f t="shared" si="182"/>
        <v>8</v>
      </c>
      <c r="B413" s="135">
        <v>2590885.1774193547</v>
      </c>
      <c r="C413" s="135">
        <v>2605266.0089285714</v>
      </c>
      <c r="D413" s="135">
        <v>2572417.4838709678</v>
      </c>
      <c r="E413" s="135">
        <v>2994437.2791666668</v>
      </c>
      <c r="F413" s="135">
        <v>3053743.935483871</v>
      </c>
      <c r="G413" s="135">
        <v>2952645.2333333334</v>
      </c>
      <c r="H413" s="135">
        <v>2951281.5403225808</v>
      </c>
      <c r="I413" s="135">
        <v>2998310.2822580645</v>
      </c>
      <c r="J413" s="135">
        <v>2991351.5625</v>
      </c>
      <c r="K413" s="135">
        <v>3039187.0120967743</v>
      </c>
      <c r="L413" s="135">
        <v>2509052.375</v>
      </c>
      <c r="M413" s="135">
        <v>2509291.1129032257</v>
      </c>
      <c r="N413" s="28"/>
      <c r="O413" s="30"/>
      <c r="P413" s="30"/>
      <c r="Q413" s="30"/>
      <c r="R413" s="30"/>
      <c r="S413" s="28"/>
      <c r="T413" s="30"/>
      <c r="U413" s="28"/>
      <c r="V413" s="28"/>
      <c r="W413" s="30"/>
      <c r="X413" s="30"/>
    </row>
    <row r="414" spans="1:24" x14ac:dyDescent="0.25">
      <c r="A414" s="28">
        <f t="shared" si="182"/>
        <v>9</v>
      </c>
      <c r="B414" s="135">
        <v>3035401.3629032257</v>
      </c>
      <c r="C414" s="135">
        <v>3055503.8705357141</v>
      </c>
      <c r="D414" s="135">
        <v>3017769.310483871</v>
      </c>
      <c r="E414" s="135">
        <v>3263036.1208333331</v>
      </c>
      <c r="F414" s="135">
        <v>3267305.310483871</v>
      </c>
      <c r="G414" s="135">
        <v>3159086.3458333332</v>
      </c>
      <c r="H414" s="135">
        <v>3147147.935483871</v>
      </c>
      <c r="I414" s="135">
        <v>3200488.7177419355</v>
      </c>
      <c r="J414" s="135">
        <v>3197405.5916666668</v>
      </c>
      <c r="K414" s="135">
        <v>3297189.5322580645</v>
      </c>
      <c r="L414" s="135">
        <v>2937807.8166666669</v>
      </c>
      <c r="M414" s="135">
        <v>2930713.5766129033</v>
      </c>
      <c r="N414" s="28"/>
      <c r="O414" s="30"/>
      <c r="P414" s="30"/>
      <c r="Q414" s="30"/>
      <c r="R414" s="30"/>
      <c r="S414" s="28"/>
      <c r="T414" s="30"/>
      <c r="U414" s="28"/>
      <c r="V414" s="28"/>
      <c r="W414" s="30"/>
      <c r="X414" s="30"/>
    </row>
    <row r="415" spans="1:24" x14ac:dyDescent="0.25">
      <c r="A415" s="28">
        <f t="shared" si="182"/>
        <v>10</v>
      </c>
      <c r="B415" s="135">
        <v>3243633.2177419355</v>
      </c>
      <c r="C415" s="135">
        <v>3268356.7142857141</v>
      </c>
      <c r="D415" s="135">
        <v>3229078.2096774192</v>
      </c>
      <c r="E415" s="135">
        <v>3358986.5291666668</v>
      </c>
      <c r="F415" s="135">
        <v>3331496.2983870967</v>
      </c>
      <c r="G415" s="135">
        <v>3223091.0249999999</v>
      </c>
      <c r="H415" s="135">
        <v>3208586.2701612902</v>
      </c>
      <c r="I415" s="135">
        <v>3263639.5</v>
      </c>
      <c r="J415" s="135">
        <v>3259742.2</v>
      </c>
      <c r="K415" s="135">
        <v>3386014.8185483869</v>
      </c>
      <c r="L415" s="135">
        <v>3143709.4750000001</v>
      </c>
      <c r="M415" s="135">
        <v>3131100.0685483869</v>
      </c>
      <c r="N415" s="28"/>
      <c r="O415" s="30"/>
      <c r="P415" s="30"/>
      <c r="Q415" s="30"/>
      <c r="R415" s="30"/>
      <c r="S415" s="28"/>
      <c r="T415" s="30"/>
      <c r="U415" s="28"/>
      <c r="V415" s="28"/>
      <c r="W415" s="30"/>
      <c r="X415" s="30"/>
    </row>
    <row r="416" spans="1:24" x14ac:dyDescent="0.25">
      <c r="A416" s="28">
        <f t="shared" si="182"/>
        <v>11</v>
      </c>
      <c r="B416" s="135">
        <v>3305181.1532258065</v>
      </c>
      <c r="C416" s="135">
        <v>3331321.6160714286</v>
      </c>
      <c r="D416" s="135">
        <v>3291339.0927419355</v>
      </c>
      <c r="E416" s="135">
        <v>3367507.8833333333</v>
      </c>
      <c r="F416" s="135">
        <v>3327311.1491935486</v>
      </c>
      <c r="G416" s="135">
        <v>3218035.7416666667</v>
      </c>
      <c r="H416" s="135">
        <v>3202163.8588709678</v>
      </c>
      <c r="I416" s="135">
        <v>3257118.3266129033</v>
      </c>
      <c r="J416" s="135">
        <v>3253613.85</v>
      </c>
      <c r="K416" s="135">
        <v>3390592.685483871</v>
      </c>
      <c r="L416" s="135">
        <v>3205001.8374999999</v>
      </c>
      <c r="M416" s="135">
        <v>3192077.7338709678</v>
      </c>
      <c r="N416" s="28"/>
      <c r="O416" s="30"/>
      <c r="P416" s="30"/>
      <c r="Q416" s="30"/>
      <c r="R416" s="30"/>
      <c r="S416" s="28"/>
      <c r="T416" s="30"/>
      <c r="U416" s="28"/>
      <c r="V416" s="28"/>
      <c r="W416" s="30"/>
      <c r="X416" s="30"/>
    </row>
    <row r="417" spans="1:24" x14ac:dyDescent="0.25">
      <c r="A417" s="28">
        <f t="shared" si="182"/>
        <v>12</v>
      </c>
      <c r="B417" s="135">
        <v>3299923.2459677421</v>
      </c>
      <c r="C417" s="135">
        <v>3325642.4776785714</v>
      </c>
      <c r="D417" s="135">
        <v>3285238.7822580645</v>
      </c>
      <c r="E417" s="135">
        <v>3359328.8958333335</v>
      </c>
      <c r="F417" s="135">
        <v>3320151.6733870967</v>
      </c>
      <c r="G417" s="135">
        <v>3208463.8250000002</v>
      </c>
      <c r="H417" s="135">
        <v>3194565.7379032257</v>
      </c>
      <c r="I417" s="135">
        <v>3247798.3991935486</v>
      </c>
      <c r="J417" s="135">
        <v>3246342.8166666669</v>
      </c>
      <c r="K417" s="135">
        <v>3383859.3669354836</v>
      </c>
      <c r="L417" s="135">
        <v>3199743.3791666669</v>
      </c>
      <c r="M417" s="135">
        <v>3186236.7943548388</v>
      </c>
      <c r="N417" s="28"/>
      <c r="O417" s="30"/>
      <c r="P417" s="30"/>
      <c r="Q417" s="30"/>
      <c r="R417" s="30"/>
      <c r="S417" s="28"/>
      <c r="T417" s="30"/>
      <c r="U417" s="28"/>
      <c r="V417" s="28"/>
      <c r="W417" s="30"/>
      <c r="X417" s="30"/>
    </row>
    <row r="418" spans="1:24" x14ac:dyDescent="0.25">
      <c r="A418" s="28">
        <f t="shared" si="182"/>
        <v>13</v>
      </c>
      <c r="B418" s="135">
        <v>3293311.7379032257</v>
      </c>
      <c r="C418" s="135">
        <v>3317247.1964285714</v>
      </c>
      <c r="D418" s="135">
        <v>3276063.5725806453</v>
      </c>
      <c r="E418" s="135">
        <v>3342026.0958333332</v>
      </c>
      <c r="F418" s="135">
        <v>3299215.1774193547</v>
      </c>
      <c r="G418" s="135">
        <v>3180680.9041666668</v>
      </c>
      <c r="H418" s="135">
        <v>3170563.1008064514</v>
      </c>
      <c r="I418" s="135">
        <v>3220327.2056451612</v>
      </c>
      <c r="J418" s="135">
        <v>3227281.4041666668</v>
      </c>
      <c r="K418" s="135">
        <v>3368281.8467741935</v>
      </c>
      <c r="L418" s="135">
        <v>3192415.4791666665</v>
      </c>
      <c r="M418" s="135">
        <v>3178496.6008064514</v>
      </c>
      <c r="N418" s="28"/>
      <c r="O418" s="30"/>
      <c r="P418" s="30"/>
      <c r="Q418" s="30"/>
      <c r="R418" s="30"/>
      <c r="S418" s="28"/>
      <c r="T418" s="30"/>
      <c r="U418" s="28"/>
      <c r="V418" s="28"/>
      <c r="W418" s="30"/>
      <c r="X418" s="30"/>
    </row>
    <row r="419" spans="1:24" x14ac:dyDescent="0.25">
      <c r="A419" s="28">
        <f t="shared" si="182"/>
        <v>14</v>
      </c>
      <c r="B419" s="135">
        <v>3276498.8225806453</v>
      </c>
      <c r="C419" s="135">
        <v>3299392.4866071427</v>
      </c>
      <c r="D419" s="135">
        <v>3255757.7580645164</v>
      </c>
      <c r="E419" s="135">
        <v>3299569.75</v>
      </c>
      <c r="F419" s="135">
        <v>3250286.2096774192</v>
      </c>
      <c r="G419" s="135">
        <v>3135136.9458333333</v>
      </c>
      <c r="H419" s="135">
        <v>3135023.0725806453</v>
      </c>
      <c r="I419" s="135">
        <v>3179076.060483871</v>
      </c>
      <c r="J419" s="135">
        <v>3180677.3624999998</v>
      </c>
      <c r="K419" s="135">
        <v>3324952.9677419355</v>
      </c>
      <c r="L419" s="135">
        <v>3174119.0458333334</v>
      </c>
      <c r="M419" s="135">
        <v>3160172.8709677421</v>
      </c>
      <c r="N419" s="28"/>
      <c r="O419" s="30"/>
      <c r="P419" s="30"/>
      <c r="Q419" s="30"/>
      <c r="R419" s="30"/>
      <c r="S419" s="28"/>
      <c r="T419" s="30"/>
      <c r="U419" s="28"/>
      <c r="V419" s="28"/>
      <c r="W419" s="30"/>
      <c r="X419" s="30"/>
    </row>
    <row r="420" spans="1:24" x14ac:dyDescent="0.25">
      <c r="A420" s="28">
        <f>A419+1</f>
        <v>15</v>
      </c>
      <c r="B420" s="135">
        <v>3231157.4919354836</v>
      </c>
      <c r="C420" s="135">
        <v>3251271.9821428573</v>
      </c>
      <c r="D420" s="135">
        <v>3207500.5887096776</v>
      </c>
      <c r="E420" s="135">
        <v>3209666.2791666668</v>
      </c>
      <c r="F420" s="135">
        <v>3151504.3427419355</v>
      </c>
      <c r="G420" s="135">
        <v>3045258.0791666666</v>
      </c>
      <c r="H420" s="135">
        <v>3053035.2862903224</v>
      </c>
      <c r="I420" s="135">
        <v>3090959.1935483869</v>
      </c>
      <c r="J420" s="135">
        <v>3088271.9208333334</v>
      </c>
      <c r="K420" s="135">
        <v>3233953.9596774192</v>
      </c>
      <c r="L420" s="135">
        <v>3128908.1749999998</v>
      </c>
      <c r="M420" s="135">
        <v>3117783.060483871</v>
      </c>
      <c r="N420" s="28"/>
      <c r="O420" s="30"/>
      <c r="P420" s="30"/>
      <c r="Q420" s="30"/>
      <c r="R420" s="30"/>
      <c r="S420" s="28"/>
      <c r="T420" s="30"/>
      <c r="U420" s="28"/>
      <c r="V420" s="28"/>
      <c r="W420" s="30"/>
      <c r="X420" s="30"/>
    </row>
    <row r="421" spans="1:24" x14ac:dyDescent="0.25">
      <c r="A421" s="28">
        <f t="shared" si="182"/>
        <v>16</v>
      </c>
      <c r="B421" s="135">
        <v>3137073.7419354836</v>
      </c>
      <c r="C421" s="135">
        <v>3153962.5</v>
      </c>
      <c r="D421" s="135">
        <v>3111108.6088709678</v>
      </c>
      <c r="E421" s="135">
        <v>3047908.1833333331</v>
      </c>
      <c r="F421" s="135">
        <v>2977411.8870967743</v>
      </c>
      <c r="G421" s="135">
        <v>2883721.9958333331</v>
      </c>
      <c r="H421" s="135">
        <v>2894942.1088709678</v>
      </c>
      <c r="I421" s="135">
        <v>2927512.0524193547</v>
      </c>
      <c r="J421" s="135">
        <v>2920114.1708333334</v>
      </c>
      <c r="K421" s="135">
        <v>3065707.5967741935</v>
      </c>
      <c r="L421" s="135">
        <v>3040521.3583333334</v>
      </c>
      <c r="M421" s="135">
        <v>3031630.935483871</v>
      </c>
      <c r="N421" s="28"/>
      <c r="O421" s="30"/>
      <c r="P421" s="30"/>
      <c r="Q421" s="30"/>
      <c r="R421" s="30"/>
      <c r="S421" s="28"/>
      <c r="T421" s="30"/>
      <c r="U421" s="28"/>
      <c r="V421" s="28"/>
      <c r="W421" s="30"/>
      <c r="X421" s="30"/>
    </row>
    <row r="422" spans="1:24" x14ac:dyDescent="0.25">
      <c r="A422" s="28">
        <f t="shared" si="182"/>
        <v>17</v>
      </c>
      <c r="B422" s="135">
        <v>2968537.4596774192</v>
      </c>
      <c r="C422" s="135">
        <v>2981630.0491071427</v>
      </c>
      <c r="D422" s="135">
        <v>2941993.8346774192</v>
      </c>
      <c r="E422" s="135">
        <v>2797977.7666666666</v>
      </c>
      <c r="F422" s="135">
        <v>2713537.4274193547</v>
      </c>
      <c r="G422" s="135">
        <v>2637714.9041666668</v>
      </c>
      <c r="H422" s="135">
        <v>2651732.3387096776</v>
      </c>
      <c r="I422" s="135">
        <v>2678108.2379032257</v>
      </c>
      <c r="J422" s="135">
        <v>2668770.1666666665</v>
      </c>
      <c r="K422" s="135">
        <v>2809970.1814516131</v>
      </c>
      <c r="L422" s="135">
        <v>2884709.8208333333</v>
      </c>
      <c r="M422" s="135">
        <v>2878231.3467741935</v>
      </c>
      <c r="N422" s="28"/>
      <c r="O422" s="30"/>
      <c r="P422" s="30"/>
      <c r="Q422" s="30"/>
      <c r="R422" s="30"/>
      <c r="S422" s="28"/>
      <c r="T422" s="30"/>
      <c r="U422" s="28"/>
      <c r="V422" s="28"/>
      <c r="W422" s="30"/>
      <c r="X422" s="30"/>
    </row>
    <row r="423" spans="1:24" x14ac:dyDescent="0.25">
      <c r="A423" s="28">
        <f t="shared" si="182"/>
        <v>18</v>
      </c>
      <c r="B423" s="135">
        <v>2709670.8548387098</v>
      </c>
      <c r="C423" s="135">
        <v>2723206.5178571427</v>
      </c>
      <c r="D423" s="135">
        <v>2687866.4677419355</v>
      </c>
      <c r="E423" s="135">
        <v>2491194.6291666669</v>
      </c>
      <c r="F423" s="135">
        <v>2404295.5483870967</v>
      </c>
      <c r="G423" s="135">
        <v>2348303.1791666667</v>
      </c>
      <c r="H423" s="135">
        <v>2364702.9233870967</v>
      </c>
      <c r="I423" s="135">
        <v>2381736.9274193547</v>
      </c>
      <c r="J423" s="135">
        <v>2373851.7374999998</v>
      </c>
      <c r="K423" s="135">
        <v>2502725.9032258065</v>
      </c>
      <c r="L423" s="135">
        <v>2638881.5666666669</v>
      </c>
      <c r="M423" s="135">
        <v>2631779.5282258065</v>
      </c>
      <c r="N423" s="28"/>
      <c r="O423" s="30"/>
      <c r="P423" s="30"/>
      <c r="Q423" s="30"/>
      <c r="R423" s="30"/>
      <c r="S423" s="28"/>
      <c r="T423" s="30"/>
      <c r="U423" s="28"/>
      <c r="V423" s="28"/>
      <c r="W423" s="30"/>
      <c r="X423" s="30"/>
    </row>
    <row r="424" spans="1:24" x14ac:dyDescent="0.25">
      <c r="A424" s="28">
        <f t="shared" si="182"/>
        <v>19</v>
      </c>
      <c r="B424" s="135">
        <v>2401984.2338709678</v>
      </c>
      <c r="C424" s="135">
        <v>2411864.2723214286</v>
      </c>
      <c r="D424" s="135">
        <v>2387895.1209677421</v>
      </c>
      <c r="E424" s="135">
        <v>2212106.4916666667</v>
      </c>
      <c r="F424" s="135">
        <v>2139358.7137096776</v>
      </c>
      <c r="G424" s="135">
        <v>2094072.2291666667</v>
      </c>
      <c r="H424" s="135">
        <v>2110159.7217741935</v>
      </c>
      <c r="I424" s="135">
        <v>2123693.0241935486</v>
      </c>
      <c r="J424" s="135">
        <v>2117438.9208333334</v>
      </c>
      <c r="K424" s="135">
        <v>2218828.875</v>
      </c>
      <c r="L424" s="135">
        <v>2349332.9041666668</v>
      </c>
      <c r="M424" s="135">
        <v>2342343.9314516131</v>
      </c>
      <c r="N424" s="28"/>
      <c r="O424" s="30"/>
      <c r="P424" s="30"/>
      <c r="Q424" s="30"/>
      <c r="R424" s="30"/>
      <c r="S424" s="28"/>
      <c r="T424" s="30"/>
      <c r="U424" s="28"/>
      <c r="V424" s="28"/>
      <c r="W424" s="30"/>
      <c r="X424" s="30"/>
    </row>
    <row r="425" spans="1:24" x14ac:dyDescent="0.25">
      <c r="A425" s="28">
        <f t="shared" si="182"/>
        <v>20</v>
      </c>
      <c r="B425" s="135">
        <v>2136706.4959677421</v>
      </c>
      <c r="C425" s="135">
        <v>2143018.9285714286</v>
      </c>
      <c r="D425" s="135">
        <v>2124776.4637096776</v>
      </c>
      <c r="E425" s="135">
        <v>1942048.7458333333</v>
      </c>
      <c r="F425" s="135">
        <v>1877186.1411290322</v>
      </c>
      <c r="G425" s="135">
        <v>1843186.95</v>
      </c>
      <c r="H425" s="135">
        <v>1855740.0080645161</v>
      </c>
      <c r="I425" s="135">
        <v>1864244.1612903227</v>
      </c>
      <c r="J425" s="135">
        <v>1861628.6583333334</v>
      </c>
      <c r="K425" s="135">
        <v>1947624.2862903227</v>
      </c>
      <c r="L425" s="135">
        <v>2097240.1208333331</v>
      </c>
      <c r="M425" s="135">
        <v>2088602.1048387096</v>
      </c>
      <c r="N425" s="28"/>
      <c r="O425" s="30"/>
      <c r="P425" s="30"/>
      <c r="Q425" s="30"/>
      <c r="R425" s="30"/>
      <c r="S425" s="28"/>
      <c r="T425" s="30"/>
      <c r="U425" s="28"/>
      <c r="V425" s="28"/>
      <c r="W425" s="30"/>
      <c r="X425" s="30"/>
    </row>
    <row r="426" spans="1:24" x14ac:dyDescent="0.25">
      <c r="A426" s="28">
        <f>A425+1</f>
        <v>21</v>
      </c>
      <c r="B426" s="135">
        <v>1876551.9072580645</v>
      </c>
      <c r="C426" s="135">
        <v>1880922.299107143</v>
      </c>
      <c r="D426" s="135">
        <v>1866669.1814516129</v>
      </c>
      <c r="E426" s="135">
        <v>1654546.6375</v>
      </c>
      <c r="F426" s="135">
        <v>1586171.8669354839</v>
      </c>
      <c r="G426" s="135">
        <v>1564181.8583333334</v>
      </c>
      <c r="H426" s="135">
        <v>1568613.8830645161</v>
      </c>
      <c r="I426" s="135">
        <v>1576254.6733870967</v>
      </c>
      <c r="J426" s="135">
        <v>1577992.2666666666</v>
      </c>
      <c r="K426" s="135">
        <v>1654184.5403225806</v>
      </c>
      <c r="L426" s="135">
        <v>1848731.3291666666</v>
      </c>
      <c r="M426" s="135">
        <v>1839710.4314516129</v>
      </c>
      <c r="N426" s="28"/>
      <c r="O426" s="30"/>
      <c r="P426" s="30"/>
      <c r="Q426" s="30"/>
      <c r="R426" s="30"/>
      <c r="S426" s="28"/>
      <c r="T426" s="30"/>
      <c r="U426" s="28"/>
      <c r="V426" s="28"/>
      <c r="W426" s="30"/>
      <c r="X426" s="30"/>
    </row>
    <row r="427" spans="1:24" x14ac:dyDescent="0.25">
      <c r="A427" s="28">
        <f t="shared" si="182"/>
        <v>22</v>
      </c>
      <c r="B427" s="135">
        <v>1589175.5806451612</v>
      </c>
      <c r="C427" s="135">
        <v>1591800.982142857</v>
      </c>
      <c r="D427" s="135">
        <v>1584938.0967741935</v>
      </c>
      <c r="E427" s="135">
        <v>1386776.4958333333</v>
      </c>
      <c r="F427" s="135">
        <v>1327295.7661290322</v>
      </c>
      <c r="G427" s="135">
        <v>1313287.5249999999</v>
      </c>
      <c r="H427" s="135">
        <v>1312838.064516129</v>
      </c>
      <c r="I427" s="135">
        <v>1319323.0806451612</v>
      </c>
      <c r="J427" s="135">
        <v>1324303.8458333334</v>
      </c>
      <c r="K427" s="135">
        <v>1383844.2419354839</v>
      </c>
      <c r="L427" s="135">
        <v>1573326.5333333334</v>
      </c>
      <c r="M427" s="135">
        <v>1566605.1129032257</v>
      </c>
      <c r="N427" s="28"/>
      <c r="O427" s="30"/>
      <c r="P427" s="30"/>
      <c r="Q427" s="30"/>
      <c r="R427" s="30"/>
      <c r="S427" s="28"/>
      <c r="T427" s="30"/>
      <c r="U427" s="28"/>
      <c r="V427" s="28"/>
      <c r="W427" s="30"/>
      <c r="X427" s="30"/>
    </row>
    <row r="428" spans="1:24" x14ac:dyDescent="0.25">
      <c r="A428" s="28">
        <f t="shared" si="182"/>
        <v>23</v>
      </c>
      <c r="B428" s="135">
        <v>1330122.2137096773</v>
      </c>
      <c r="C428" s="135">
        <v>1332904.3705357143</v>
      </c>
      <c r="D428" s="135">
        <v>1328256.5524193549</v>
      </c>
      <c r="E428" s="135">
        <v>1170064.5645833334</v>
      </c>
      <c r="F428" s="135">
        <v>1121489.2096774194</v>
      </c>
      <c r="G428" s="135">
        <v>1113169.8395833333</v>
      </c>
      <c r="H428" s="135">
        <v>1109902.1512096773</v>
      </c>
      <c r="I428" s="135">
        <v>1114983.2298387096</v>
      </c>
      <c r="J428" s="135">
        <v>1123051.2</v>
      </c>
      <c r="K428" s="135">
        <v>1166114.5846774194</v>
      </c>
      <c r="L428" s="135">
        <v>1320145.8500000001</v>
      </c>
      <c r="M428" s="135">
        <v>1316205.7096774194</v>
      </c>
      <c r="N428" s="28"/>
      <c r="O428" s="30"/>
      <c r="P428" s="30"/>
      <c r="Q428" s="30"/>
      <c r="R428" s="30"/>
      <c r="S428" s="28"/>
      <c r="T428" s="30"/>
      <c r="U428" s="28"/>
      <c r="V428" s="28"/>
      <c r="W428" s="30"/>
      <c r="X428" s="30"/>
    </row>
    <row r="429" spans="1:24" x14ac:dyDescent="0.25">
      <c r="A429" s="28">
        <f>A428+1</f>
        <v>24</v>
      </c>
      <c r="B429" s="135">
        <v>1126785.4596774194</v>
      </c>
      <c r="C429" s="135">
        <v>1128023.5982142857</v>
      </c>
      <c r="D429" s="135">
        <v>1126570.0725806451</v>
      </c>
      <c r="E429" s="135">
        <v>1039590.6083333333</v>
      </c>
      <c r="F429" s="135">
        <v>1009121.6955645161</v>
      </c>
      <c r="G429" s="135">
        <v>1004701.1770833334</v>
      </c>
      <c r="H429" s="135">
        <v>999551.12096774194</v>
      </c>
      <c r="I429" s="135">
        <v>1002128.6068548387</v>
      </c>
      <c r="J429" s="135">
        <v>1013789.6708333333</v>
      </c>
      <c r="K429" s="135">
        <v>1034658.8649193548</v>
      </c>
      <c r="L429" s="135">
        <v>1121479.3875</v>
      </c>
      <c r="M429" s="135">
        <v>1119414.7338709678</v>
      </c>
      <c r="N429" s="28"/>
      <c r="O429" s="30"/>
      <c r="P429" s="30"/>
      <c r="Q429" s="30"/>
      <c r="R429" s="30"/>
      <c r="S429" s="28"/>
      <c r="T429" s="30"/>
      <c r="U429" s="28"/>
      <c r="V429" s="28"/>
      <c r="W429" s="30"/>
      <c r="X429" s="30"/>
    </row>
    <row r="430" spans="1:24" x14ac:dyDescent="0.25">
      <c r="A430" s="28" t="s">
        <v>55</v>
      </c>
      <c r="B430" s="135">
        <f>SUM(B406:B429)</f>
        <v>53157295.772177413</v>
      </c>
      <c r="C430" s="135">
        <f t="shared" ref="C430:M430" si="183">SUM(C406:C429)</f>
        <v>53427131.850446418</v>
      </c>
      <c r="D430" s="135">
        <f t="shared" si="183"/>
        <v>52892506.229838714</v>
      </c>
      <c r="E430" s="135">
        <f t="shared" si="183"/>
        <v>53864280.758333333</v>
      </c>
      <c r="F430" s="135">
        <f t="shared" si="183"/>
        <v>53338464.766129032</v>
      </c>
      <c r="G430" s="135">
        <f t="shared" si="183"/>
        <v>51909585.460416667</v>
      </c>
      <c r="H430" s="135">
        <f t="shared" si="183"/>
        <v>51920652.830645151</v>
      </c>
      <c r="I430" s="135">
        <f t="shared" si="183"/>
        <v>52523848.887096778</v>
      </c>
      <c r="J430" s="135">
        <f t="shared" si="183"/>
        <v>52514423.37083333</v>
      </c>
      <c r="K430" s="135">
        <f t="shared" si="183"/>
        <v>54266350.552419357</v>
      </c>
      <c r="L430" s="135">
        <f t="shared" si="183"/>
        <v>51866758.575000003</v>
      </c>
      <c r="M430" s="135">
        <f t="shared" si="183"/>
        <v>51710296.39919354</v>
      </c>
      <c r="N430" s="28"/>
      <c r="O430" s="28"/>
      <c r="R430" s="28"/>
      <c r="S430" s="28"/>
      <c r="T430" s="138"/>
      <c r="U430" s="28"/>
      <c r="V430" s="28"/>
      <c r="W430" s="28"/>
      <c r="X430" s="28"/>
    </row>
    <row r="431" spans="1:24" x14ac:dyDescent="0.25">
      <c r="A431" s="28" t="s">
        <v>53</v>
      </c>
      <c r="B431" s="28">
        <v>31</v>
      </c>
      <c r="C431" s="28">
        <v>28.25</v>
      </c>
      <c r="D431" s="28">
        <v>31</v>
      </c>
      <c r="E431" s="28">
        <v>30</v>
      </c>
      <c r="F431" s="28">
        <v>31</v>
      </c>
      <c r="G431" s="28">
        <v>30</v>
      </c>
      <c r="H431" s="28">
        <v>31</v>
      </c>
      <c r="I431" s="28">
        <v>31</v>
      </c>
      <c r="J431" s="28">
        <v>30</v>
      </c>
      <c r="K431" s="28">
        <v>31</v>
      </c>
      <c r="L431" s="28">
        <v>30</v>
      </c>
      <c r="M431" s="28">
        <v>31</v>
      </c>
      <c r="N431" s="28"/>
      <c r="O431" s="28"/>
      <c r="P431" s="31"/>
      <c r="Q431" s="31"/>
      <c r="R431" s="28"/>
      <c r="S431" s="28"/>
      <c r="T431" s="28"/>
      <c r="U431" s="28"/>
      <c r="V431" s="28"/>
      <c r="W431" s="28"/>
      <c r="X431" s="31"/>
    </row>
    <row r="432" spans="1:24" x14ac:dyDescent="0.25">
      <c r="A432" s="28" t="s">
        <v>54</v>
      </c>
      <c r="B432" s="136">
        <f>B431*B430</f>
        <v>1647876168.9374998</v>
      </c>
      <c r="C432" s="136">
        <f t="shared" ref="C432:M432" si="184">C431*C430</f>
        <v>1509316474.7751112</v>
      </c>
      <c r="D432" s="136">
        <f t="shared" si="184"/>
        <v>1639667693.1250002</v>
      </c>
      <c r="E432" s="136">
        <f t="shared" si="184"/>
        <v>1615928422.75</v>
      </c>
      <c r="F432" s="136">
        <f t="shared" si="184"/>
        <v>1653492407.75</v>
      </c>
      <c r="G432" s="136">
        <f t="shared" si="184"/>
        <v>1557287563.8125</v>
      </c>
      <c r="H432" s="136">
        <f t="shared" si="184"/>
        <v>1609540237.7499998</v>
      </c>
      <c r="I432" s="136">
        <f t="shared" si="184"/>
        <v>1628239315.5</v>
      </c>
      <c r="J432" s="136">
        <f t="shared" si="184"/>
        <v>1575432701.125</v>
      </c>
      <c r="K432" s="136">
        <f t="shared" si="184"/>
        <v>1682256867.125</v>
      </c>
      <c r="L432" s="136">
        <f t="shared" si="184"/>
        <v>1556002757.25</v>
      </c>
      <c r="M432" s="136">
        <f t="shared" si="184"/>
        <v>1603019188.3749998</v>
      </c>
      <c r="N432" s="136">
        <f>SUM(B432:M432)</f>
        <v>19278059798.275112</v>
      </c>
      <c r="O432" s="28"/>
      <c r="P432" s="31"/>
      <c r="Q432" s="31"/>
      <c r="R432" s="31"/>
      <c r="S432" s="28"/>
      <c r="T432" s="28"/>
      <c r="U432" s="28"/>
      <c r="V432" s="28"/>
      <c r="W432" s="28"/>
      <c r="X432" s="31"/>
    </row>
    <row r="433" spans="1:24" x14ac:dyDescent="0.25">
      <c r="A433" s="28"/>
      <c r="B433" s="28"/>
      <c r="C433" s="28"/>
      <c r="D433" s="28"/>
      <c r="E433" s="28"/>
      <c r="F433" s="28"/>
      <c r="G433" s="28"/>
      <c r="H433" s="28"/>
      <c r="I433" s="28"/>
      <c r="J433" s="28"/>
      <c r="K433" s="28"/>
      <c r="L433" s="28"/>
      <c r="M433" s="28"/>
      <c r="N433" s="28"/>
      <c r="O433" s="28"/>
      <c r="R433" s="28"/>
      <c r="S433" s="28"/>
      <c r="T433" s="28"/>
      <c r="U433" s="28"/>
      <c r="V433" s="28"/>
      <c r="W433" s="28"/>
      <c r="X433" s="28"/>
    </row>
    <row r="434" spans="1:24" x14ac:dyDescent="0.25">
      <c r="A434" s="28"/>
      <c r="B434" s="28"/>
      <c r="C434" s="28"/>
      <c r="D434" s="28"/>
      <c r="E434" s="28"/>
      <c r="F434" s="28"/>
      <c r="G434" s="28"/>
      <c r="H434" s="28"/>
      <c r="I434" s="28"/>
      <c r="J434" s="28"/>
      <c r="K434" s="28"/>
      <c r="L434" s="28"/>
      <c r="M434" s="28"/>
      <c r="N434" s="28"/>
      <c r="O434" s="28"/>
      <c r="R434" s="28"/>
      <c r="S434" s="28"/>
      <c r="T434" s="28"/>
      <c r="U434" s="28"/>
      <c r="V434" s="28"/>
      <c r="W434" s="28"/>
      <c r="X434" s="28"/>
    </row>
    <row r="435" spans="1:24" x14ac:dyDescent="0.25">
      <c r="A435" s="129" t="s">
        <v>71</v>
      </c>
      <c r="B435" s="28"/>
      <c r="C435" s="28"/>
      <c r="D435" s="28"/>
      <c r="E435" s="28"/>
      <c r="F435" s="28"/>
      <c r="G435" s="28"/>
      <c r="H435" s="28"/>
      <c r="I435" s="28"/>
      <c r="J435" s="28"/>
      <c r="K435" s="28"/>
      <c r="L435" s="28"/>
      <c r="M435" s="28"/>
      <c r="N435" s="28"/>
      <c r="O435" s="28"/>
      <c r="R435" s="28"/>
      <c r="S435" s="28"/>
      <c r="T435" s="28"/>
      <c r="U435" s="28"/>
      <c r="V435" s="28"/>
      <c r="W435" s="28"/>
      <c r="X435" s="28"/>
    </row>
    <row r="436" spans="1:24" x14ac:dyDescent="0.25">
      <c r="A436" s="28"/>
      <c r="B436" s="141" t="s">
        <v>189</v>
      </c>
      <c r="C436" s="28"/>
      <c r="D436" s="28"/>
      <c r="E436" s="28"/>
      <c r="F436" s="28"/>
      <c r="G436" s="28"/>
      <c r="H436" s="28"/>
      <c r="I436" s="28"/>
      <c r="J436" s="28"/>
      <c r="K436" s="28"/>
      <c r="L436" s="28"/>
      <c r="M436" s="28"/>
      <c r="N436" s="28"/>
      <c r="O436" s="28"/>
      <c r="R436" s="28"/>
      <c r="S436" s="28"/>
      <c r="T436" s="28"/>
      <c r="U436" s="28"/>
      <c r="V436" s="28"/>
      <c r="W436" s="28"/>
      <c r="X436" s="28"/>
    </row>
    <row r="437" spans="1:24" x14ac:dyDescent="0.25">
      <c r="A437" s="28"/>
      <c r="B437" s="29">
        <v>1</v>
      </c>
      <c r="C437" s="29">
        <f>B437+1</f>
        <v>2</v>
      </c>
      <c r="D437" s="29">
        <f t="shared" ref="D437" si="185">C437+1</f>
        <v>3</v>
      </c>
      <c r="E437" s="29">
        <f t="shared" ref="E437" si="186">D437+1</f>
        <v>4</v>
      </c>
      <c r="F437" s="29">
        <f t="shared" ref="F437" si="187">E437+1</f>
        <v>5</v>
      </c>
      <c r="G437" s="29">
        <f t="shared" ref="G437" si="188">F437+1</f>
        <v>6</v>
      </c>
      <c r="H437" s="29">
        <f t="shared" ref="H437" si="189">G437+1</f>
        <v>7</v>
      </c>
      <c r="I437" s="29">
        <f t="shared" ref="I437" si="190">H437+1</f>
        <v>8</v>
      </c>
      <c r="J437" s="29">
        <f t="shared" ref="J437" si="191">I437+1</f>
        <v>9</v>
      </c>
      <c r="K437" s="29">
        <f t="shared" ref="K437" si="192">J437+1</f>
        <v>10</v>
      </c>
      <c r="L437" s="29">
        <f t="shared" ref="L437" si="193">K437+1</f>
        <v>11</v>
      </c>
      <c r="M437" s="29">
        <f t="shared" ref="M437" si="194">L437+1</f>
        <v>12</v>
      </c>
      <c r="N437" s="28"/>
      <c r="O437" s="28"/>
      <c r="R437" s="28"/>
      <c r="S437" s="28"/>
      <c r="T437" s="28"/>
      <c r="U437" s="28"/>
      <c r="V437" s="28"/>
      <c r="W437" s="28"/>
      <c r="X437" s="28"/>
    </row>
    <row r="438" spans="1:24" x14ac:dyDescent="0.25">
      <c r="A438" s="28"/>
      <c r="B438" s="29" t="s">
        <v>39</v>
      </c>
      <c r="C438" s="29" t="s">
        <v>40</v>
      </c>
      <c r="D438" s="29" t="s">
        <v>41</v>
      </c>
      <c r="E438" s="29" t="s">
        <v>42</v>
      </c>
      <c r="F438" s="29" t="s">
        <v>43</v>
      </c>
      <c r="G438" s="29" t="s">
        <v>44</v>
      </c>
      <c r="H438" s="29" t="s">
        <v>45</v>
      </c>
      <c r="I438" s="29" t="s">
        <v>46</v>
      </c>
      <c r="J438" s="29" t="s">
        <v>47</v>
      </c>
      <c r="K438" s="29" t="s">
        <v>48</v>
      </c>
      <c r="L438" s="29" t="s">
        <v>49</v>
      </c>
      <c r="M438" s="29" t="s">
        <v>50</v>
      </c>
      <c r="N438" s="28"/>
      <c r="O438" s="28"/>
      <c r="P438" s="29"/>
      <c r="Q438" s="29"/>
      <c r="R438" s="28"/>
      <c r="S438" s="28"/>
      <c r="T438" s="28"/>
      <c r="U438" s="28"/>
      <c r="V438" s="28"/>
      <c r="W438" s="28"/>
      <c r="X438" s="29"/>
    </row>
    <row r="439" spans="1:24" x14ac:dyDescent="0.25">
      <c r="A439" s="28">
        <v>1</v>
      </c>
      <c r="B439" s="135">
        <v>142907.54082661291</v>
      </c>
      <c r="C439" s="135">
        <v>143348.71986607142</v>
      </c>
      <c r="D439" s="135">
        <v>143271.44808467742</v>
      </c>
      <c r="E439" s="135">
        <v>140668.75937499999</v>
      </c>
      <c r="F439" s="135">
        <v>144868.43800403227</v>
      </c>
      <c r="G439" s="135">
        <v>148224.9296875</v>
      </c>
      <c r="H439" s="135">
        <v>149001.08568548388</v>
      </c>
      <c r="I439" s="135">
        <v>147450.43649193548</v>
      </c>
      <c r="J439" s="135">
        <v>145053.90989583332</v>
      </c>
      <c r="K439" s="135">
        <v>142042.90977822582</v>
      </c>
      <c r="L439" s="135">
        <v>142824.30104166668</v>
      </c>
      <c r="M439" s="135">
        <v>142637.2837701613</v>
      </c>
      <c r="N439" s="28"/>
      <c r="O439" s="30"/>
      <c r="P439" s="30"/>
      <c r="Q439" s="30"/>
      <c r="R439" s="30"/>
      <c r="S439" s="28"/>
      <c r="T439" s="30"/>
      <c r="U439" s="28"/>
      <c r="V439" s="28"/>
      <c r="W439" s="30"/>
      <c r="X439" s="30"/>
    </row>
    <row r="440" spans="1:24" x14ac:dyDescent="0.25">
      <c r="A440" s="28">
        <f>A439+1</f>
        <v>2</v>
      </c>
      <c r="B440" s="135">
        <v>136838.28704637097</v>
      </c>
      <c r="C440" s="135">
        <v>137212.62444196429</v>
      </c>
      <c r="D440" s="135">
        <v>137180.64818548388</v>
      </c>
      <c r="E440" s="135">
        <v>139118.68281249999</v>
      </c>
      <c r="F440" s="135">
        <v>144559.57358870967</v>
      </c>
      <c r="G440" s="135">
        <v>147772.62760416666</v>
      </c>
      <c r="H440" s="135">
        <v>148458.11794354839</v>
      </c>
      <c r="I440" s="135">
        <v>147187.7631048387</v>
      </c>
      <c r="J440" s="135">
        <v>144804.61562500001</v>
      </c>
      <c r="K440" s="135">
        <v>140798.07510080645</v>
      </c>
      <c r="L440" s="135">
        <v>136700.51979166668</v>
      </c>
      <c r="M440" s="135">
        <v>136613.85584677418</v>
      </c>
      <c r="N440" s="28"/>
      <c r="O440" s="30"/>
      <c r="P440" s="30"/>
      <c r="Q440" s="30"/>
      <c r="R440" s="30"/>
      <c r="S440" s="28"/>
      <c r="T440" s="30"/>
      <c r="U440" s="28"/>
      <c r="V440" s="28"/>
      <c r="W440" s="30"/>
      <c r="X440" s="30"/>
    </row>
    <row r="441" spans="1:24" x14ac:dyDescent="0.25">
      <c r="A441" s="28">
        <f t="shared" ref="A441:A461" si="195">A440+1</f>
        <v>3</v>
      </c>
      <c r="B441" s="135">
        <v>136410.38155241936</v>
      </c>
      <c r="C441" s="135">
        <v>136841.37109375</v>
      </c>
      <c r="D441" s="135">
        <v>136801.93195564515</v>
      </c>
      <c r="E441" s="135">
        <v>146677.47968749999</v>
      </c>
      <c r="F441" s="135">
        <v>155947.89667338709</v>
      </c>
      <c r="G441" s="135">
        <v>159062.74062500001</v>
      </c>
      <c r="H441" s="135">
        <v>159605.17489919355</v>
      </c>
      <c r="I441" s="135">
        <v>158705.12449596773</v>
      </c>
      <c r="J441" s="135">
        <v>156227.91510416666</v>
      </c>
      <c r="K441" s="135">
        <v>149692.3775201613</v>
      </c>
      <c r="L441" s="135">
        <v>136244.48255208333</v>
      </c>
      <c r="M441" s="135">
        <v>136182.92036290321</v>
      </c>
      <c r="N441" s="28"/>
      <c r="O441" s="30"/>
      <c r="P441" s="30"/>
      <c r="Q441" s="30"/>
      <c r="R441" s="30"/>
      <c r="S441" s="28"/>
      <c r="T441" s="30"/>
      <c r="U441" s="28"/>
      <c r="V441" s="28"/>
      <c r="W441" s="30"/>
      <c r="X441" s="30"/>
    </row>
    <row r="442" spans="1:24" x14ac:dyDescent="0.25">
      <c r="A442" s="28">
        <f t="shared" si="195"/>
        <v>4</v>
      </c>
      <c r="B442" s="135">
        <v>145914.61920362903</v>
      </c>
      <c r="C442" s="135">
        <v>146526.10546875</v>
      </c>
      <c r="D442" s="135">
        <v>146288.45766129033</v>
      </c>
      <c r="E442" s="135">
        <v>173622.9453125</v>
      </c>
      <c r="F442" s="135">
        <v>187437.32661290321</v>
      </c>
      <c r="G442" s="135">
        <v>188807.02968750001</v>
      </c>
      <c r="H442" s="135">
        <v>189733.46270161291</v>
      </c>
      <c r="I442" s="135">
        <v>189618.4400201613</v>
      </c>
      <c r="J442" s="135">
        <v>186847.19010416666</v>
      </c>
      <c r="K442" s="135">
        <v>178291.50403225806</v>
      </c>
      <c r="L442" s="135">
        <v>145604.53489583332</v>
      </c>
      <c r="M442" s="135">
        <v>145352.79233870967</v>
      </c>
      <c r="N442" s="28"/>
      <c r="O442" s="30"/>
      <c r="P442" s="30"/>
      <c r="Q442" s="30"/>
      <c r="R442" s="30"/>
      <c r="S442" s="28"/>
      <c r="T442" s="30"/>
      <c r="U442" s="28"/>
      <c r="V442" s="28"/>
      <c r="W442" s="30"/>
      <c r="X442" s="30"/>
    </row>
    <row r="443" spans="1:24" x14ac:dyDescent="0.25">
      <c r="A443" s="28">
        <f t="shared" si="195"/>
        <v>5</v>
      </c>
      <c r="B443" s="135">
        <v>177331.59324596773</v>
      </c>
      <c r="C443" s="135">
        <v>178076.07700892858</v>
      </c>
      <c r="D443" s="135">
        <v>177149.88306451612</v>
      </c>
      <c r="E443" s="135">
        <v>226315.31666666668</v>
      </c>
      <c r="F443" s="135">
        <v>247488.78427419355</v>
      </c>
      <c r="G443" s="135">
        <v>246848.29218749999</v>
      </c>
      <c r="H443" s="135">
        <v>249299.65776209679</v>
      </c>
      <c r="I443" s="135">
        <v>249824.76058467742</v>
      </c>
      <c r="J443" s="135">
        <v>243066.75729166667</v>
      </c>
      <c r="K443" s="135">
        <v>233475.40725806452</v>
      </c>
      <c r="L443" s="135">
        <v>175971.67447916666</v>
      </c>
      <c r="M443" s="135">
        <v>175431.57862903227</v>
      </c>
      <c r="N443" s="28"/>
      <c r="O443" s="30"/>
      <c r="P443" s="30"/>
      <c r="Q443" s="30"/>
      <c r="R443" s="30"/>
      <c r="S443" s="28"/>
      <c r="T443" s="30"/>
      <c r="U443" s="28"/>
      <c r="V443" s="28"/>
      <c r="W443" s="30"/>
      <c r="X443" s="30"/>
    </row>
    <row r="444" spans="1:24" x14ac:dyDescent="0.25">
      <c r="A444" s="28">
        <f t="shared" si="195"/>
        <v>6</v>
      </c>
      <c r="B444" s="135">
        <v>232833.67036290321</v>
      </c>
      <c r="C444" s="135">
        <v>233887.90736607142</v>
      </c>
      <c r="D444" s="135">
        <v>231861.86794354839</v>
      </c>
      <c r="E444" s="135">
        <v>298297.03229166666</v>
      </c>
      <c r="F444" s="135">
        <v>317836.20564516127</v>
      </c>
      <c r="G444" s="135">
        <v>313280.75572916667</v>
      </c>
      <c r="H444" s="135">
        <v>317342.30745967739</v>
      </c>
      <c r="I444" s="135">
        <v>318807.54737903224</v>
      </c>
      <c r="J444" s="135">
        <v>313496.96197916666</v>
      </c>
      <c r="K444" s="135">
        <v>307443.21471774194</v>
      </c>
      <c r="L444" s="135">
        <v>229591.57656250001</v>
      </c>
      <c r="M444" s="135">
        <v>228324.09727822582</v>
      </c>
      <c r="N444" s="28"/>
      <c r="O444" s="30"/>
      <c r="P444" s="30"/>
      <c r="Q444" s="30"/>
      <c r="R444" s="30"/>
      <c r="S444" s="28"/>
      <c r="T444" s="30"/>
      <c r="U444" s="28"/>
      <c r="V444" s="28"/>
      <c r="W444" s="30"/>
      <c r="X444" s="30"/>
    </row>
    <row r="445" spans="1:24" x14ac:dyDescent="0.25">
      <c r="A445" s="28">
        <f t="shared" si="195"/>
        <v>7</v>
      </c>
      <c r="B445" s="135">
        <v>309613.77116935485</v>
      </c>
      <c r="C445" s="135">
        <v>311126.21261160716</v>
      </c>
      <c r="D445" s="135">
        <v>307816.11441532261</v>
      </c>
      <c r="E445" s="135">
        <v>385338.88020833331</v>
      </c>
      <c r="F445" s="135">
        <v>405066.76814516127</v>
      </c>
      <c r="G445" s="135">
        <v>396962.46979166666</v>
      </c>
      <c r="H445" s="135">
        <v>402732.60786290321</v>
      </c>
      <c r="I445" s="135">
        <v>405230.59576612903</v>
      </c>
      <c r="J445" s="135">
        <v>397236.07864583336</v>
      </c>
      <c r="K445" s="135">
        <v>394756.92288306454</v>
      </c>
      <c r="L445" s="135">
        <v>303601.68072916666</v>
      </c>
      <c r="M445" s="135">
        <v>301703.49193548388</v>
      </c>
      <c r="N445" s="28"/>
      <c r="O445" s="30"/>
      <c r="P445" s="30"/>
      <c r="Q445" s="30"/>
      <c r="R445" s="30"/>
      <c r="S445" s="28"/>
      <c r="T445" s="30"/>
      <c r="U445" s="28"/>
      <c r="V445" s="28"/>
      <c r="W445" s="30"/>
      <c r="X445" s="30"/>
    </row>
    <row r="446" spans="1:24" x14ac:dyDescent="0.25">
      <c r="A446" s="28">
        <f t="shared" si="195"/>
        <v>8</v>
      </c>
      <c r="B446" s="135">
        <v>396214.10383064515</v>
      </c>
      <c r="C446" s="135">
        <v>398357.53180803574</v>
      </c>
      <c r="D446" s="135">
        <v>393338.66431451612</v>
      </c>
      <c r="E446" s="135">
        <v>450953.01666666666</v>
      </c>
      <c r="F446" s="135">
        <v>462295.4576612903</v>
      </c>
      <c r="G446" s="135">
        <v>451933.69166666665</v>
      </c>
      <c r="H446" s="135">
        <v>456903.64415322582</v>
      </c>
      <c r="I446" s="135">
        <v>460418.52116935485</v>
      </c>
      <c r="J446" s="135">
        <v>452229.67708333331</v>
      </c>
      <c r="K446" s="135">
        <v>459060.13104838709</v>
      </c>
      <c r="L446" s="135">
        <v>386407.37864583335</v>
      </c>
      <c r="M446" s="135">
        <v>384371.4485887097</v>
      </c>
      <c r="N446" s="28"/>
      <c r="O446" s="30"/>
      <c r="P446" s="30"/>
      <c r="Q446" s="30"/>
      <c r="R446" s="30"/>
      <c r="S446" s="28"/>
      <c r="T446" s="30"/>
      <c r="U446" s="28"/>
      <c r="V446" s="28"/>
      <c r="W446" s="30"/>
      <c r="X446" s="30"/>
    </row>
    <row r="447" spans="1:24" x14ac:dyDescent="0.25">
      <c r="A447" s="28">
        <f t="shared" si="195"/>
        <v>9</v>
      </c>
      <c r="B447" s="135">
        <v>453301.88306451612</v>
      </c>
      <c r="C447" s="135">
        <v>456027.50223214284</v>
      </c>
      <c r="D447" s="135">
        <v>450102.234375</v>
      </c>
      <c r="E447" s="135">
        <v>485773.57916666666</v>
      </c>
      <c r="F447" s="135">
        <v>489472.01512096776</v>
      </c>
      <c r="G447" s="135">
        <v>477773.92083333334</v>
      </c>
      <c r="H447" s="135">
        <v>482019.24899193546</v>
      </c>
      <c r="I447" s="135">
        <v>486413.40120967739</v>
      </c>
      <c r="J447" s="135">
        <v>477822.64270833333</v>
      </c>
      <c r="K447" s="135">
        <v>491580.66229838709</v>
      </c>
      <c r="L447" s="135">
        <v>441548.32500000001</v>
      </c>
      <c r="M447" s="135">
        <v>438793.63810483873</v>
      </c>
      <c r="N447" s="28"/>
      <c r="O447" s="30"/>
      <c r="P447" s="30"/>
      <c r="Q447" s="30"/>
      <c r="R447" s="30"/>
      <c r="S447" s="28"/>
      <c r="T447" s="30"/>
      <c r="U447" s="28"/>
      <c r="V447" s="28"/>
      <c r="W447" s="30"/>
      <c r="X447" s="30"/>
    </row>
    <row r="448" spans="1:24" x14ac:dyDescent="0.25">
      <c r="A448" s="28">
        <f t="shared" si="195"/>
        <v>10</v>
      </c>
      <c r="B448" s="135">
        <v>480498.69405241933</v>
      </c>
      <c r="C448" s="135">
        <v>483648.96875</v>
      </c>
      <c r="D448" s="135">
        <v>477278.51864919357</v>
      </c>
      <c r="E448" s="135">
        <v>501652.74791666667</v>
      </c>
      <c r="F448" s="135">
        <v>501398.97379032261</v>
      </c>
      <c r="G448" s="135">
        <v>489599.61145833333</v>
      </c>
      <c r="H448" s="135">
        <v>493615.57661290321</v>
      </c>
      <c r="I448" s="135">
        <v>498263.6451612903</v>
      </c>
      <c r="J448" s="135">
        <v>489949.76250000001</v>
      </c>
      <c r="K448" s="135">
        <v>506381.46370967739</v>
      </c>
      <c r="L448" s="135">
        <v>467759.64427083335</v>
      </c>
      <c r="M448" s="135">
        <v>464533.17842741933</v>
      </c>
      <c r="N448" s="28"/>
      <c r="O448" s="30"/>
      <c r="P448" s="30"/>
      <c r="Q448" s="30"/>
      <c r="R448" s="30"/>
      <c r="S448" s="28"/>
      <c r="T448" s="30"/>
      <c r="U448" s="28"/>
      <c r="V448" s="28"/>
      <c r="W448" s="30"/>
      <c r="X448" s="30"/>
    </row>
    <row r="449" spans="1:24" x14ac:dyDescent="0.25">
      <c r="A449" s="28">
        <f t="shared" si="195"/>
        <v>11</v>
      </c>
      <c r="B449" s="135">
        <v>492601.07459677418</v>
      </c>
      <c r="C449" s="135">
        <v>495910.78236607142</v>
      </c>
      <c r="D449" s="135">
        <v>489346.71572580643</v>
      </c>
      <c r="E449" s="135">
        <v>506988.38229166664</v>
      </c>
      <c r="F449" s="135">
        <v>504842.52217741933</v>
      </c>
      <c r="G449" s="135">
        <v>492964.86875000002</v>
      </c>
      <c r="H449" s="135">
        <v>497128.62802419357</v>
      </c>
      <c r="I449" s="135">
        <v>501686.65423387097</v>
      </c>
      <c r="J449" s="135">
        <v>493264.31874999998</v>
      </c>
      <c r="K449" s="135">
        <v>511220.70665322582</v>
      </c>
      <c r="L449" s="135">
        <v>479465.25364583335</v>
      </c>
      <c r="M449" s="135">
        <v>476133.37399193546</v>
      </c>
      <c r="N449" s="28"/>
      <c r="O449" s="30"/>
      <c r="P449" s="30"/>
      <c r="Q449" s="30"/>
      <c r="R449" s="30"/>
      <c r="S449" s="28"/>
      <c r="T449" s="30"/>
      <c r="U449" s="28"/>
      <c r="V449" s="28"/>
      <c r="W449" s="30"/>
      <c r="X449" s="30"/>
    </row>
    <row r="450" spans="1:24" x14ac:dyDescent="0.25">
      <c r="A450" s="28">
        <f t="shared" si="195"/>
        <v>12</v>
      </c>
      <c r="B450" s="135">
        <v>496031.97631048388</v>
      </c>
      <c r="C450" s="135">
        <v>499310.76674107142</v>
      </c>
      <c r="D450" s="135">
        <v>492638.43951612903</v>
      </c>
      <c r="E450" s="135">
        <v>505817.203125</v>
      </c>
      <c r="F450" s="135">
        <v>502765.39717741933</v>
      </c>
      <c r="G450" s="135">
        <v>490782.95</v>
      </c>
      <c r="H450" s="135">
        <v>495339.23084677418</v>
      </c>
      <c r="I450" s="135">
        <v>499548.57963709679</v>
      </c>
      <c r="J450" s="135">
        <v>490958.2</v>
      </c>
      <c r="K450" s="135">
        <v>509815.40322580643</v>
      </c>
      <c r="L450" s="135">
        <v>482632.93072916666</v>
      </c>
      <c r="M450" s="135">
        <v>479429.60735887097</v>
      </c>
      <c r="N450" s="28"/>
      <c r="O450" s="30"/>
      <c r="P450" s="30"/>
      <c r="Q450" s="30"/>
      <c r="R450" s="30"/>
      <c r="S450" s="28"/>
      <c r="T450" s="30"/>
      <c r="U450" s="28"/>
      <c r="V450" s="28"/>
      <c r="W450" s="30"/>
      <c r="X450" s="30"/>
    </row>
    <row r="451" spans="1:24" x14ac:dyDescent="0.25">
      <c r="A451" s="28">
        <f t="shared" si="195"/>
        <v>13</v>
      </c>
      <c r="B451" s="135">
        <v>493858.93094758067</v>
      </c>
      <c r="C451" s="135">
        <v>496927.10267857142</v>
      </c>
      <c r="D451" s="135">
        <v>490226.17137096776</v>
      </c>
      <c r="E451" s="135">
        <v>500244.04166666669</v>
      </c>
      <c r="F451" s="135">
        <v>496391.96673387097</v>
      </c>
      <c r="G451" s="135">
        <v>484512.15833333333</v>
      </c>
      <c r="H451" s="135">
        <v>489559.92439516127</v>
      </c>
      <c r="I451" s="135">
        <v>493218.33366935485</v>
      </c>
      <c r="J451" s="135">
        <v>484694.87916666665</v>
      </c>
      <c r="K451" s="135">
        <v>503852.32157258067</v>
      </c>
      <c r="L451" s="135">
        <v>480282.01874999999</v>
      </c>
      <c r="M451" s="135">
        <v>477231.36139112903</v>
      </c>
      <c r="N451" s="28"/>
      <c r="O451" s="30"/>
      <c r="P451" s="30"/>
      <c r="Q451" s="30"/>
      <c r="R451" s="30"/>
      <c r="S451" s="28"/>
      <c r="T451" s="30"/>
      <c r="U451" s="28"/>
      <c r="V451" s="28"/>
      <c r="W451" s="30"/>
      <c r="X451" s="30"/>
    </row>
    <row r="452" spans="1:24" x14ac:dyDescent="0.25">
      <c r="A452" s="28">
        <f t="shared" si="195"/>
        <v>14</v>
      </c>
      <c r="B452" s="135">
        <v>487628.07610887097</v>
      </c>
      <c r="C452" s="135">
        <v>490366.62053571426</v>
      </c>
      <c r="D452" s="135">
        <v>483733.58971774194</v>
      </c>
      <c r="E452" s="135">
        <v>488322.38229166664</v>
      </c>
      <c r="F452" s="135">
        <v>482756.19758064515</v>
      </c>
      <c r="G452" s="135">
        <v>471376.92395833333</v>
      </c>
      <c r="H452" s="135">
        <v>476853.99294354836</v>
      </c>
      <c r="I452" s="135">
        <v>479864.8125</v>
      </c>
      <c r="J452" s="135">
        <v>471858.01666666666</v>
      </c>
      <c r="K452" s="135">
        <v>491537.7701612903</v>
      </c>
      <c r="L452" s="135">
        <v>474060.77552083333</v>
      </c>
      <c r="M452" s="135">
        <v>471360.60131048388</v>
      </c>
      <c r="N452" s="28"/>
      <c r="O452" s="30"/>
      <c r="P452" s="30"/>
      <c r="Q452" s="30"/>
      <c r="R452" s="30"/>
      <c r="S452" s="28"/>
      <c r="T452" s="30"/>
      <c r="U452" s="28"/>
      <c r="V452" s="28"/>
      <c r="W452" s="30"/>
      <c r="X452" s="30"/>
    </row>
    <row r="453" spans="1:24" x14ac:dyDescent="0.25">
      <c r="A453" s="28">
        <f>A452+1</f>
        <v>15</v>
      </c>
      <c r="B453" s="135">
        <v>474777.24697580643</v>
      </c>
      <c r="C453" s="135">
        <v>477145.95200892858</v>
      </c>
      <c r="D453" s="135">
        <v>470771.90423387097</v>
      </c>
      <c r="E453" s="135">
        <v>465238.92916666664</v>
      </c>
      <c r="F453" s="135">
        <v>458034.46774193546</v>
      </c>
      <c r="G453" s="135">
        <v>447697.30625000002</v>
      </c>
      <c r="H453" s="135">
        <v>452964.90423387097</v>
      </c>
      <c r="I453" s="135">
        <v>455290.35987903224</v>
      </c>
      <c r="J453" s="135">
        <v>447632.45</v>
      </c>
      <c r="K453" s="135">
        <v>467877.86592741933</v>
      </c>
      <c r="L453" s="135">
        <v>461591.97239583335</v>
      </c>
      <c r="M453" s="135">
        <v>459244.73235887097</v>
      </c>
      <c r="N453" s="28"/>
      <c r="O453" s="30"/>
      <c r="P453" s="30"/>
      <c r="Q453" s="30"/>
      <c r="R453" s="30"/>
      <c r="S453" s="28"/>
      <c r="T453" s="30"/>
      <c r="U453" s="28"/>
      <c r="V453" s="28"/>
      <c r="W453" s="30"/>
      <c r="X453" s="30"/>
    </row>
    <row r="454" spans="1:24" x14ac:dyDescent="0.25">
      <c r="A454" s="28">
        <f t="shared" si="195"/>
        <v>16</v>
      </c>
      <c r="B454" s="135">
        <v>449888.39415322582</v>
      </c>
      <c r="C454" s="135">
        <v>451908.015625</v>
      </c>
      <c r="D454" s="135">
        <v>446086.27116935485</v>
      </c>
      <c r="E454" s="135">
        <v>424121.02500000002</v>
      </c>
      <c r="F454" s="135">
        <v>414747.08165322582</v>
      </c>
      <c r="G454" s="135">
        <v>406555.98333333334</v>
      </c>
      <c r="H454" s="135">
        <v>411273.66532258067</v>
      </c>
      <c r="I454" s="135">
        <v>412808.61794354836</v>
      </c>
      <c r="J454" s="135">
        <v>405658.921875</v>
      </c>
      <c r="K454" s="135">
        <v>426051.10987903224</v>
      </c>
      <c r="L454" s="135">
        <v>438190.49687500001</v>
      </c>
      <c r="M454" s="135">
        <v>435961.06451612903</v>
      </c>
      <c r="N454" s="28"/>
      <c r="O454" s="30"/>
      <c r="P454" s="30"/>
      <c r="Q454" s="30"/>
      <c r="R454" s="30"/>
      <c r="S454" s="28"/>
      <c r="T454" s="30"/>
      <c r="U454" s="28"/>
      <c r="V454" s="28"/>
      <c r="W454" s="30"/>
      <c r="X454" s="30"/>
    </row>
    <row r="455" spans="1:24" x14ac:dyDescent="0.25">
      <c r="A455" s="28">
        <f t="shared" si="195"/>
        <v>17</v>
      </c>
      <c r="B455" s="135">
        <v>405691.79586693546</v>
      </c>
      <c r="C455" s="135">
        <v>407375.046875</v>
      </c>
      <c r="D455" s="135">
        <v>402514.42237903224</v>
      </c>
      <c r="E455" s="135">
        <v>371457.93958333333</v>
      </c>
      <c r="F455" s="135">
        <v>364278.88860887097</v>
      </c>
      <c r="G455" s="135">
        <v>359881.47083333333</v>
      </c>
      <c r="H455" s="135">
        <v>363573.78125</v>
      </c>
      <c r="I455" s="135">
        <v>364196.75907258067</v>
      </c>
      <c r="J455" s="135">
        <v>357774.64583333331</v>
      </c>
      <c r="K455" s="135">
        <v>375702.0201612903</v>
      </c>
      <c r="L455" s="135">
        <v>396609.53020833334</v>
      </c>
      <c r="M455" s="135">
        <v>394523.72933467739</v>
      </c>
      <c r="N455" s="28"/>
      <c r="O455" s="30"/>
      <c r="P455" s="30"/>
      <c r="Q455" s="30"/>
      <c r="R455" s="30"/>
      <c r="S455" s="28"/>
      <c r="T455" s="30"/>
      <c r="U455" s="28"/>
      <c r="V455" s="28"/>
      <c r="W455" s="30"/>
      <c r="X455" s="30"/>
    </row>
    <row r="456" spans="1:24" x14ac:dyDescent="0.25">
      <c r="A456" s="28">
        <f t="shared" si="195"/>
        <v>18</v>
      </c>
      <c r="B456" s="135">
        <v>353155.05695564515</v>
      </c>
      <c r="C456" s="135">
        <v>354391.84709821426</v>
      </c>
      <c r="D456" s="135">
        <v>350713.36239919357</v>
      </c>
      <c r="E456" s="135">
        <v>324330.29427083331</v>
      </c>
      <c r="F456" s="135">
        <v>319296.53528225806</v>
      </c>
      <c r="G456" s="135">
        <v>317340.29479166667</v>
      </c>
      <c r="H456" s="135">
        <v>320320.36542338709</v>
      </c>
      <c r="I456" s="135">
        <v>320343.51612903224</v>
      </c>
      <c r="J456" s="135">
        <v>314379.04739583336</v>
      </c>
      <c r="K456" s="135">
        <v>328640.27368951612</v>
      </c>
      <c r="L456" s="135">
        <v>346793.63020833331</v>
      </c>
      <c r="M456" s="135">
        <v>344996.81199596776</v>
      </c>
      <c r="N456" s="28"/>
      <c r="O456" s="30"/>
      <c r="P456" s="30"/>
      <c r="Q456" s="30"/>
      <c r="R456" s="30"/>
      <c r="S456" s="28"/>
      <c r="T456" s="30"/>
      <c r="U456" s="28"/>
      <c r="V456" s="28"/>
      <c r="W456" s="30"/>
      <c r="X456" s="30"/>
    </row>
    <row r="457" spans="1:24" x14ac:dyDescent="0.25">
      <c r="A457" s="28">
        <f t="shared" si="195"/>
        <v>19</v>
      </c>
      <c r="B457" s="135">
        <v>309834.65322580643</v>
      </c>
      <c r="C457" s="135">
        <v>310751.37723214284</v>
      </c>
      <c r="D457" s="135">
        <v>308102.94354838709</v>
      </c>
      <c r="E457" s="135">
        <v>282981.015625</v>
      </c>
      <c r="F457" s="135">
        <v>279575.44304435485</v>
      </c>
      <c r="G457" s="135">
        <v>279198.6796875</v>
      </c>
      <c r="H457" s="135">
        <v>281743.35836693546</v>
      </c>
      <c r="I457" s="135">
        <v>281214.47580645164</v>
      </c>
      <c r="J457" s="135">
        <v>275893.07187500002</v>
      </c>
      <c r="K457" s="135">
        <v>286666.671875</v>
      </c>
      <c r="L457" s="135">
        <v>305898.45677083335</v>
      </c>
      <c r="M457" s="135">
        <v>303990.22177419357</v>
      </c>
      <c r="N457" s="28"/>
      <c r="O457" s="30"/>
      <c r="P457" s="30"/>
      <c r="Q457" s="30"/>
      <c r="R457" s="30"/>
      <c r="S457" s="28"/>
      <c r="T457" s="30"/>
      <c r="U457" s="28"/>
      <c r="V457" s="28"/>
      <c r="W457" s="30"/>
      <c r="X457" s="30"/>
    </row>
    <row r="458" spans="1:24" x14ac:dyDescent="0.25">
      <c r="A458" s="28">
        <f t="shared" si="195"/>
        <v>20</v>
      </c>
      <c r="B458" s="135">
        <v>270814.2923387097</v>
      </c>
      <c r="C458" s="135">
        <v>271574.4296875</v>
      </c>
      <c r="D458" s="135">
        <v>269643.02520161291</v>
      </c>
      <c r="E458" s="135">
        <v>246591.87968750001</v>
      </c>
      <c r="F458" s="135">
        <v>246075.88356854839</v>
      </c>
      <c r="G458" s="135">
        <v>247470.04375000001</v>
      </c>
      <c r="H458" s="135">
        <v>249571.47983870967</v>
      </c>
      <c r="I458" s="135">
        <v>248249.09022177418</v>
      </c>
      <c r="J458" s="135">
        <v>244079.28958333333</v>
      </c>
      <c r="K458" s="135">
        <v>250142.50151209679</v>
      </c>
      <c r="L458" s="135">
        <v>268345.22447916667</v>
      </c>
      <c r="M458" s="135">
        <v>266540.08518145164</v>
      </c>
      <c r="N458" s="28"/>
      <c r="O458" s="30"/>
      <c r="P458" s="30"/>
      <c r="Q458" s="30"/>
      <c r="R458" s="30"/>
      <c r="S458" s="28"/>
      <c r="T458" s="30"/>
      <c r="U458" s="28"/>
      <c r="V458" s="28"/>
      <c r="W458" s="30"/>
      <c r="X458" s="30"/>
    </row>
    <row r="459" spans="1:24" x14ac:dyDescent="0.25">
      <c r="A459" s="28">
        <f>A458+1</f>
        <v>21</v>
      </c>
      <c r="B459" s="135">
        <v>235608.10735887097</v>
      </c>
      <c r="C459" s="135">
        <v>236350.52287946429</v>
      </c>
      <c r="D459" s="135">
        <v>235117.66683467742</v>
      </c>
      <c r="E459" s="135">
        <v>216922.11249999999</v>
      </c>
      <c r="F459" s="135">
        <v>217145.57862903227</v>
      </c>
      <c r="G459" s="135">
        <v>219211.08906249999</v>
      </c>
      <c r="H459" s="135">
        <v>220954.31754032258</v>
      </c>
      <c r="I459" s="135">
        <v>219469.62399193548</v>
      </c>
      <c r="J459" s="135">
        <v>216366.48645833333</v>
      </c>
      <c r="K459" s="135">
        <v>219579.89969758064</v>
      </c>
      <c r="L459" s="135">
        <v>234335.54843749999</v>
      </c>
      <c r="M459" s="135">
        <v>232687.78578629033</v>
      </c>
      <c r="N459" s="28"/>
      <c r="O459" s="30"/>
      <c r="P459" s="30"/>
      <c r="Q459" s="30"/>
      <c r="R459" s="30"/>
      <c r="S459" s="28"/>
      <c r="T459" s="30"/>
      <c r="U459" s="28"/>
      <c r="V459" s="28"/>
      <c r="W459" s="30"/>
      <c r="X459" s="30"/>
    </row>
    <row r="460" spans="1:24" x14ac:dyDescent="0.25">
      <c r="A460" s="28">
        <f t="shared" si="195"/>
        <v>22</v>
      </c>
      <c r="B460" s="135">
        <v>207938.60836693548</v>
      </c>
      <c r="C460" s="135">
        <v>208669.19977678571</v>
      </c>
      <c r="D460" s="135">
        <v>208022.53477822582</v>
      </c>
      <c r="E460" s="135">
        <v>186389.24947916667</v>
      </c>
      <c r="F460" s="135">
        <v>186998.67540322582</v>
      </c>
      <c r="G460" s="135">
        <v>189161.66770833332</v>
      </c>
      <c r="H460" s="135">
        <v>190549.45514112903</v>
      </c>
      <c r="I460" s="135">
        <v>189477.38407258064</v>
      </c>
      <c r="J460" s="135">
        <v>187100.80677083333</v>
      </c>
      <c r="K460" s="135">
        <v>188664.63256048388</v>
      </c>
      <c r="L460" s="135">
        <v>207567.30677083333</v>
      </c>
      <c r="M460" s="135">
        <v>206164.32711693548</v>
      </c>
      <c r="N460" s="28"/>
      <c r="O460" s="30"/>
      <c r="P460" s="30"/>
      <c r="Q460" s="30"/>
      <c r="R460" s="30"/>
      <c r="S460" s="28"/>
      <c r="T460" s="30"/>
      <c r="U460" s="28"/>
      <c r="V460" s="28"/>
      <c r="W460" s="30"/>
      <c r="X460" s="30"/>
    </row>
    <row r="461" spans="1:24" x14ac:dyDescent="0.25">
      <c r="A461" s="28">
        <f t="shared" si="195"/>
        <v>23</v>
      </c>
      <c r="B461" s="135">
        <v>177398.00806451612</v>
      </c>
      <c r="C461" s="135">
        <v>178005.43973214287</v>
      </c>
      <c r="D461" s="135">
        <v>177574.19606854839</v>
      </c>
      <c r="E461" s="135">
        <v>161423.68802083333</v>
      </c>
      <c r="F461" s="135">
        <v>163711.51663306452</v>
      </c>
      <c r="G461" s="135">
        <v>166996.609375</v>
      </c>
      <c r="H461" s="135">
        <v>167839.08921370967</v>
      </c>
      <c r="I461" s="135">
        <v>166462.46572580645</v>
      </c>
      <c r="J461" s="135">
        <v>164545.90156249999</v>
      </c>
      <c r="K461" s="135">
        <v>163625.36895161291</v>
      </c>
      <c r="L461" s="135">
        <v>177331.52552083333</v>
      </c>
      <c r="M461" s="135">
        <v>176325.17288306452</v>
      </c>
      <c r="N461" s="28"/>
      <c r="O461" s="30"/>
      <c r="P461" s="30"/>
      <c r="Q461" s="30"/>
      <c r="R461" s="30"/>
      <c r="S461" s="28"/>
      <c r="T461" s="30"/>
      <c r="U461" s="28"/>
      <c r="V461" s="28"/>
      <c r="W461" s="30"/>
      <c r="X461" s="30"/>
    </row>
    <row r="462" spans="1:24" x14ac:dyDescent="0.25">
      <c r="A462" s="28">
        <f>A461+1</f>
        <v>24</v>
      </c>
      <c r="B462" s="135">
        <v>154321.71925403227</v>
      </c>
      <c r="C462" s="135">
        <v>154829.34821428571</v>
      </c>
      <c r="D462" s="135">
        <v>154571.09324596773</v>
      </c>
      <c r="E462" s="135">
        <v>148727.08541666667</v>
      </c>
      <c r="F462" s="135">
        <v>152337.92086693548</v>
      </c>
      <c r="G462" s="135">
        <v>155585.67864583334</v>
      </c>
      <c r="H462" s="135">
        <v>156305.67237903227</v>
      </c>
      <c r="I462" s="135">
        <v>154687.62197580645</v>
      </c>
      <c r="J462" s="135">
        <v>150713.49739583334</v>
      </c>
      <c r="K462" s="135">
        <v>149247.73588709679</v>
      </c>
      <c r="L462" s="135">
        <v>154344.65052083333</v>
      </c>
      <c r="M462" s="135">
        <v>153869.6068548387</v>
      </c>
      <c r="N462" s="28"/>
      <c r="O462" s="30"/>
      <c r="P462" s="30"/>
      <c r="Q462" s="30"/>
      <c r="R462" s="30"/>
      <c r="S462" s="28"/>
      <c r="T462" s="30"/>
      <c r="U462" s="28"/>
      <c r="V462" s="28"/>
      <c r="W462" s="30"/>
      <c r="X462" s="30"/>
    </row>
    <row r="463" spans="1:24" x14ac:dyDescent="0.25">
      <c r="A463" s="28" t="s">
        <v>55</v>
      </c>
      <c r="B463" s="135">
        <f>SUM(B439:B462)</f>
        <v>7621412.4848790327</v>
      </c>
      <c r="C463" s="135">
        <f t="shared" ref="C463:M463" si="196">SUM(C439:C462)</f>
        <v>7658569.4720982136</v>
      </c>
      <c r="D463" s="135">
        <f t="shared" si="196"/>
        <v>7580152.1048387103</v>
      </c>
      <c r="E463" s="135">
        <f t="shared" si="196"/>
        <v>7777973.6682291655</v>
      </c>
      <c r="F463" s="135">
        <f t="shared" si="196"/>
        <v>7845329.5146169364</v>
      </c>
      <c r="G463" s="135">
        <f t="shared" si="196"/>
        <v>7749001.7937500002</v>
      </c>
      <c r="H463" s="135">
        <f t="shared" si="196"/>
        <v>7822688.7489919355</v>
      </c>
      <c r="I463" s="135">
        <f t="shared" si="196"/>
        <v>7848438.5302419337</v>
      </c>
      <c r="J463" s="135">
        <f t="shared" si="196"/>
        <v>7711655.044270834</v>
      </c>
      <c r="K463" s="135">
        <f t="shared" si="196"/>
        <v>7876146.9501008075</v>
      </c>
      <c r="L463" s="135">
        <f t="shared" si="196"/>
        <v>7473703.438802084</v>
      </c>
      <c r="M463" s="135">
        <f t="shared" si="196"/>
        <v>7432402.7671370972</v>
      </c>
      <c r="N463" s="28"/>
      <c r="O463" s="28"/>
      <c r="R463" s="28"/>
      <c r="S463" s="28"/>
      <c r="T463" s="138"/>
      <c r="U463" s="28"/>
      <c r="V463" s="28"/>
      <c r="W463" s="28"/>
      <c r="X463" s="28"/>
    </row>
    <row r="464" spans="1:24" x14ac:dyDescent="0.25">
      <c r="A464" s="28" t="s">
        <v>53</v>
      </c>
      <c r="B464" s="28">
        <v>31</v>
      </c>
      <c r="C464" s="28">
        <v>28.25</v>
      </c>
      <c r="D464" s="28">
        <v>31</v>
      </c>
      <c r="E464" s="28">
        <v>30</v>
      </c>
      <c r="F464" s="28">
        <v>31</v>
      </c>
      <c r="G464" s="28">
        <v>30</v>
      </c>
      <c r="H464" s="28">
        <v>31</v>
      </c>
      <c r="I464" s="28">
        <v>31</v>
      </c>
      <c r="J464" s="28">
        <v>30</v>
      </c>
      <c r="K464" s="28">
        <v>31</v>
      </c>
      <c r="L464" s="28">
        <v>30</v>
      </c>
      <c r="M464" s="28">
        <v>31</v>
      </c>
      <c r="N464" s="28"/>
      <c r="O464" s="28"/>
      <c r="P464" s="31"/>
      <c r="Q464" s="31"/>
      <c r="R464" s="28"/>
      <c r="S464" s="28"/>
      <c r="T464" s="28"/>
      <c r="U464" s="28"/>
      <c r="V464" s="28"/>
      <c r="W464" s="28"/>
      <c r="X464" s="31"/>
    </row>
    <row r="465" spans="1:24" x14ac:dyDescent="0.25">
      <c r="A465" s="28" t="s">
        <v>54</v>
      </c>
      <c r="B465" s="135">
        <f>B464*B463</f>
        <v>236263787.03125</v>
      </c>
      <c r="C465" s="135">
        <f t="shared" ref="C465:M465" si="197">C464*C463</f>
        <v>216354587.58677453</v>
      </c>
      <c r="D465" s="135">
        <f t="shared" si="197"/>
        <v>234984715.25000003</v>
      </c>
      <c r="E465" s="135">
        <f t="shared" si="197"/>
        <v>233339210.04687497</v>
      </c>
      <c r="F465" s="135">
        <f t="shared" si="197"/>
        <v>243205214.95312503</v>
      </c>
      <c r="G465" s="135">
        <f t="shared" si="197"/>
        <v>232470053.8125</v>
      </c>
      <c r="H465" s="135">
        <f t="shared" si="197"/>
        <v>242503351.21875</v>
      </c>
      <c r="I465" s="135">
        <f t="shared" si="197"/>
        <v>243301594.43749994</v>
      </c>
      <c r="J465" s="135">
        <f t="shared" si="197"/>
        <v>231349651.32812503</v>
      </c>
      <c r="K465" s="135">
        <f t="shared" si="197"/>
        <v>244160555.45312503</v>
      </c>
      <c r="L465" s="135">
        <f t="shared" si="197"/>
        <v>224211103.16406253</v>
      </c>
      <c r="M465" s="135">
        <f t="shared" si="197"/>
        <v>230404485.78125</v>
      </c>
      <c r="N465" s="135">
        <f>SUM(B465:M465)</f>
        <v>2812548310.0633373</v>
      </c>
      <c r="O465" s="28"/>
      <c r="P465" s="31"/>
      <c r="Q465" s="31"/>
      <c r="R465" s="31"/>
      <c r="S465" s="28"/>
      <c r="T465" s="28"/>
      <c r="U465" s="28"/>
      <c r="V465" s="28"/>
      <c r="W465" s="28"/>
      <c r="X465" s="31"/>
    </row>
    <row r="466" spans="1:24" x14ac:dyDescent="0.25">
      <c r="A466" s="28"/>
      <c r="B466" s="28"/>
      <c r="C466" s="28"/>
      <c r="D466" s="28"/>
      <c r="E466" s="28"/>
      <c r="F466" s="28"/>
      <c r="G466" s="28"/>
      <c r="H466" s="28"/>
      <c r="I466" s="28"/>
      <c r="J466" s="28"/>
      <c r="K466" s="28"/>
      <c r="L466" s="28"/>
      <c r="M466" s="28"/>
      <c r="N466" s="28"/>
      <c r="O466" s="28"/>
      <c r="R466" s="28"/>
      <c r="S466" s="28"/>
      <c r="T466" s="28"/>
      <c r="U466" s="28"/>
      <c r="V466" s="28"/>
      <c r="W466" s="28"/>
      <c r="X466" s="28"/>
    </row>
    <row r="467" spans="1:24" x14ac:dyDescent="0.25">
      <c r="A467" s="28"/>
      <c r="B467" s="28"/>
      <c r="C467" s="28"/>
      <c r="D467" s="28"/>
      <c r="E467" s="28"/>
      <c r="F467" s="28"/>
      <c r="G467" s="28"/>
      <c r="H467" s="28"/>
      <c r="I467" s="28"/>
      <c r="J467" s="28"/>
      <c r="K467" s="28"/>
      <c r="L467" s="28"/>
      <c r="M467" s="28"/>
      <c r="N467" s="28"/>
      <c r="O467" s="28"/>
      <c r="R467" s="28"/>
      <c r="S467" s="28"/>
      <c r="T467" s="28"/>
      <c r="U467" s="28"/>
      <c r="V467" s="28"/>
      <c r="W467" s="28"/>
      <c r="X467" s="28"/>
    </row>
    <row r="468" spans="1:24" x14ac:dyDescent="0.25">
      <c r="A468" s="129" t="s">
        <v>88</v>
      </c>
      <c r="B468" s="28"/>
      <c r="C468" s="28"/>
      <c r="D468" s="28"/>
      <c r="E468" s="28"/>
      <c r="F468" s="28"/>
      <c r="G468" s="28"/>
      <c r="H468" s="28"/>
      <c r="I468" s="28"/>
      <c r="J468" s="28"/>
      <c r="K468" s="28"/>
      <c r="L468" s="28"/>
      <c r="M468" s="28"/>
      <c r="N468" s="28"/>
      <c r="O468" s="28"/>
      <c r="R468" s="28"/>
      <c r="S468" s="28"/>
      <c r="T468" s="28"/>
      <c r="U468" s="28"/>
      <c r="V468" s="28"/>
      <c r="W468" s="28"/>
      <c r="X468" s="28"/>
    </row>
    <row r="469" spans="1:24" x14ac:dyDescent="0.25">
      <c r="A469" s="28" t="s">
        <v>182</v>
      </c>
      <c r="B469" s="141" t="s">
        <v>189</v>
      </c>
      <c r="C469" s="28"/>
      <c r="D469" s="28"/>
      <c r="E469" s="28"/>
      <c r="F469" s="28"/>
      <c r="G469" s="28"/>
      <c r="H469" s="28"/>
      <c r="I469" s="28"/>
      <c r="J469" s="28"/>
      <c r="K469" s="28"/>
      <c r="L469" s="28"/>
      <c r="M469" s="28"/>
      <c r="N469" s="28"/>
      <c r="O469" s="28"/>
      <c r="R469" s="28"/>
      <c r="S469" s="28"/>
      <c r="T469" s="28"/>
      <c r="U469" s="28"/>
      <c r="V469" s="28"/>
      <c r="W469" s="28"/>
      <c r="X469" s="28"/>
    </row>
    <row r="470" spans="1:24" x14ac:dyDescent="0.25">
      <c r="A470" s="28"/>
      <c r="B470" s="29">
        <v>1</v>
      </c>
      <c r="C470" s="29">
        <f>B470+1</f>
        <v>2</v>
      </c>
      <c r="D470" s="29">
        <f t="shared" ref="D470" si="198">C470+1</f>
        <v>3</v>
      </c>
      <c r="E470" s="29">
        <f t="shared" ref="E470" si="199">D470+1</f>
        <v>4</v>
      </c>
      <c r="F470" s="29">
        <f t="shared" ref="F470" si="200">E470+1</f>
        <v>5</v>
      </c>
      <c r="G470" s="29">
        <f t="shared" ref="G470" si="201">F470+1</f>
        <v>6</v>
      </c>
      <c r="H470" s="29">
        <f t="shared" ref="H470" si="202">G470+1</f>
        <v>7</v>
      </c>
      <c r="I470" s="29">
        <f t="shared" ref="I470" si="203">H470+1</f>
        <v>8</v>
      </c>
      <c r="J470" s="29">
        <f t="shared" ref="J470" si="204">I470+1</f>
        <v>9</v>
      </c>
      <c r="K470" s="29">
        <f t="shared" ref="K470" si="205">J470+1</f>
        <v>10</v>
      </c>
      <c r="L470" s="29">
        <f t="shared" ref="L470" si="206">K470+1</f>
        <v>11</v>
      </c>
      <c r="M470" s="29">
        <f t="shared" ref="M470" si="207">L470+1</f>
        <v>12</v>
      </c>
      <c r="N470" s="28"/>
      <c r="O470" s="28"/>
      <c r="R470" s="28"/>
      <c r="S470" s="28"/>
      <c r="T470" s="28"/>
      <c r="U470" s="28"/>
      <c r="V470" s="28"/>
      <c r="W470" s="28"/>
      <c r="X470" s="28"/>
    </row>
    <row r="471" spans="1:24" x14ac:dyDescent="0.25">
      <c r="A471" s="28"/>
      <c r="B471" s="29" t="s">
        <v>39</v>
      </c>
      <c r="C471" s="29" t="s">
        <v>40</v>
      </c>
      <c r="D471" s="29" t="s">
        <v>41</v>
      </c>
      <c r="E471" s="29" t="s">
        <v>42</v>
      </c>
      <c r="F471" s="29" t="s">
        <v>43</v>
      </c>
      <c r="G471" s="29" t="s">
        <v>44</v>
      </c>
      <c r="H471" s="29" t="s">
        <v>45</v>
      </c>
      <c r="I471" s="29" t="s">
        <v>46</v>
      </c>
      <c r="J471" s="29" t="s">
        <v>47</v>
      </c>
      <c r="K471" s="29" t="s">
        <v>48</v>
      </c>
      <c r="L471" s="29" t="s">
        <v>49</v>
      </c>
      <c r="M471" s="29" t="s">
        <v>50</v>
      </c>
      <c r="N471" s="28"/>
      <c r="O471" s="28"/>
      <c r="P471" s="29"/>
      <c r="Q471" s="29"/>
      <c r="R471" s="28"/>
      <c r="S471" s="28"/>
      <c r="T471" s="28"/>
      <c r="U471" s="28"/>
      <c r="V471" s="28"/>
      <c r="W471" s="28"/>
      <c r="X471" s="29"/>
    </row>
    <row r="472" spans="1:24" x14ac:dyDescent="0.25">
      <c r="A472" s="28">
        <v>1</v>
      </c>
      <c r="B472" s="135">
        <v>870755.0423387097</v>
      </c>
      <c r="C472" s="135">
        <v>881005.26116071432</v>
      </c>
      <c r="D472" s="135">
        <v>892691.79032258061</v>
      </c>
      <c r="E472" s="135">
        <v>902546.07291666663</v>
      </c>
      <c r="F472" s="135">
        <v>932521.29637096776</v>
      </c>
      <c r="G472" s="135">
        <v>958673.51666666672</v>
      </c>
      <c r="H472" s="135">
        <v>1000646.0403225806</v>
      </c>
      <c r="I472" s="135">
        <v>1006559.0745967742</v>
      </c>
      <c r="J472" s="135">
        <v>988491.93958333333</v>
      </c>
      <c r="K472" s="135">
        <v>951242.85080645164</v>
      </c>
      <c r="L472" s="135">
        <v>910212.47916666663</v>
      </c>
      <c r="M472" s="135">
        <v>872605.34274193551</v>
      </c>
      <c r="N472" s="28"/>
      <c r="O472" s="30"/>
      <c r="P472" s="30"/>
      <c r="Q472" s="30"/>
      <c r="R472" s="30"/>
      <c r="S472" s="28"/>
      <c r="T472" s="30"/>
      <c r="U472" s="28"/>
      <c r="V472" s="28"/>
      <c r="W472" s="30"/>
      <c r="X472" s="30"/>
    </row>
    <row r="473" spans="1:24" x14ac:dyDescent="0.25">
      <c r="A473" s="28">
        <f>A472+1</f>
        <v>2</v>
      </c>
      <c r="B473" s="135">
        <v>866803.2076612903</v>
      </c>
      <c r="C473" s="135">
        <v>876092.18526785716</v>
      </c>
      <c r="D473" s="135">
        <v>887178.78830645164</v>
      </c>
      <c r="E473" s="135">
        <v>898666.31458333333</v>
      </c>
      <c r="F473" s="135">
        <v>929397.24596774194</v>
      </c>
      <c r="G473" s="135">
        <v>954748.50416666665</v>
      </c>
      <c r="H473" s="135">
        <v>996249.65725806449</v>
      </c>
      <c r="I473" s="135">
        <v>1001793.1814516129</v>
      </c>
      <c r="J473" s="135">
        <v>983966.81666666665</v>
      </c>
      <c r="K473" s="135">
        <v>946973.01209677418</v>
      </c>
      <c r="L473" s="135">
        <v>905193.23750000005</v>
      </c>
      <c r="M473" s="135">
        <v>868324.42338709673</v>
      </c>
      <c r="N473" s="28"/>
      <c r="O473" s="30"/>
      <c r="P473" s="30"/>
      <c r="Q473" s="30"/>
      <c r="R473" s="30"/>
      <c r="S473" s="28"/>
      <c r="T473" s="30"/>
      <c r="U473" s="28"/>
      <c r="V473" s="28"/>
      <c r="W473" s="30"/>
      <c r="X473" s="30"/>
    </row>
    <row r="474" spans="1:24" x14ac:dyDescent="0.25">
      <c r="A474" s="28">
        <f t="shared" ref="A474:A494" si="208">A473+1</f>
        <v>3</v>
      </c>
      <c r="B474" s="135">
        <v>864714.3548387097</v>
      </c>
      <c r="C474" s="135">
        <v>873615.33482142852</v>
      </c>
      <c r="D474" s="135">
        <v>883987.66935483867</v>
      </c>
      <c r="E474" s="135">
        <v>898185.56458333333</v>
      </c>
      <c r="F474" s="135">
        <v>929561.98588709673</v>
      </c>
      <c r="G474" s="135">
        <v>954507.66249999998</v>
      </c>
      <c r="H474" s="135">
        <v>995480.36088709673</v>
      </c>
      <c r="I474" s="135">
        <v>1000661.5262096775</v>
      </c>
      <c r="J474" s="135">
        <v>983148.04583333328</v>
      </c>
      <c r="K474" s="135">
        <v>946118.87096774194</v>
      </c>
      <c r="L474" s="135">
        <v>902058.6875</v>
      </c>
      <c r="M474" s="135">
        <v>865680.11895161285</v>
      </c>
      <c r="N474" s="28"/>
      <c r="O474" s="30"/>
      <c r="P474" s="30"/>
      <c r="Q474" s="30"/>
      <c r="R474" s="30"/>
      <c r="S474" s="28"/>
      <c r="T474" s="30"/>
      <c r="U474" s="28"/>
      <c r="V474" s="28"/>
      <c r="W474" s="30"/>
      <c r="X474" s="30"/>
    </row>
    <row r="475" spans="1:24" x14ac:dyDescent="0.25">
      <c r="A475" s="28">
        <f t="shared" si="208"/>
        <v>4</v>
      </c>
      <c r="B475" s="135">
        <v>865689.30040322582</v>
      </c>
      <c r="C475" s="135">
        <v>874122.23660714284</v>
      </c>
      <c r="D475" s="135">
        <v>884353.62298387091</v>
      </c>
      <c r="E475" s="135">
        <v>902855.83333333337</v>
      </c>
      <c r="F475" s="135">
        <v>935791.94556451612</v>
      </c>
      <c r="G475" s="135">
        <v>960390.52708333335</v>
      </c>
      <c r="H475" s="135">
        <v>1001417.7318548387</v>
      </c>
      <c r="I475" s="135">
        <v>1006254.1733870967</v>
      </c>
      <c r="J475" s="135">
        <v>988826.56874999998</v>
      </c>
      <c r="K475" s="135">
        <v>951132.81854838715</v>
      </c>
      <c r="L475" s="135">
        <v>902114.66249999998</v>
      </c>
      <c r="M475" s="135">
        <v>866689.31451612909</v>
      </c>
      <c r="N475" s="28"/>
      <c r="O475" s="30"/>
      <c r="P475" s="30"/>
      <c r="Q475" s="30"/>
      <c r="R475" s="30"/>
      <c r="S475" s="28"/>
      <c r="T475" s="30"/>
      <c r="U475" s="28"/>
      <c r="V475" s="28"/>
      <c r="W475" s="30"/>
      <c r="X475" s="30"/>
    </row>
    <row r="476" spans="1:24" x14ac:dyDescent="0.25">
      <c r="A476" s="28">
        <f t="shared" si="208"/>
        <v>5</v>
      </c>
      <c r="B476" s="135">
        <v>872401.51008064521</v>
      </c>
      <c r="C476" s="135">
        <v>880670.5625</v>
      </c>
      <c r="D476" s="135">
        <v>890142.24596774194</v>
      </c>
      <c r="E476" s="135">
        <v>937296.31458333333</v>
      </c>
      <c r="F476" s="135">
        <v>978719.48185483867</v>
      </c>
      <c r="G476" s="135">
        <v>1003974.2645833333</v>
      </c>
      <c r="H476" s="135">
        <v>1046462.0907258064</v>
      </c>
      <c r="I476" s="135">
        <v>1051024.7620967743</v>
      </c>
      <c r="J476" s="135">
        <v>1032852.3625</v>
      </c>
      <c r="K476" s="135">
        <v>988685.74395161285</v>
      </c>
      <c r="L476" s="135">
        <v>908278.95208333328</v>
      </c>
      <c r="M476" s="135">
        <v>873073.50806451612</v>
      </c>
      <c r="N476" s="28"/>
      <c r="O476" s="30"/>
      <c r="P476" s="30"/>
      <c r="Q476" s="30"/>
      <c r="R476" s="30"/>
      <c r="S476" s="28"/>
      <c r="T476" s="30"/>
      <c r="U476" s="28"/>
      <c r="V476" s="28"/>
      <c r="W476" s="30"/>
      <c r="X476" s="30"/>
    </row>
    <row r="477" spans="1:24" x14ac:dyDescent="0.25">
      <c r="A477" s="28">
        <f t="shared" si="208"/>
        <v>6</v>
      </c>
      <c r="B477" s="135">
        <v>912919.67338709673</v>
      </c>
      <c r="C477" s="135">
        <v>921174.17633928568</v>
      </c>
      <c r="D477" s="135">
        <v>930521.87298387091</v>
      </c>
      <c r="E477" s="135">
        <v>951725.01249999995</v>
      </c>
      <c r="F477" s="135">
        <v>990928.40725806449</v>
      </c>
      <c r="G477" s="135">
        <v>1017270.7791666667</v>
      </c>
      <c r="H477" s="135">
        <v>1057679.2338709678</v>
      </c>
      <c r="I477" s="135">
        <v>1059386.1532258065</v>
      </c>
      <c r="J477" s="135">
        <v>1039281.4395833333</v>
      </c>
      <c r="K477" s="135">
        <v>1000401.4334677419</v>
      </c>
      <c r="L477" s="135">
        <v>950115.15416666667</v>
      </c>
      <c r="M477" s="135">
        <v>913964.125</v>
      </c>
      <c r="N477" s="28"/>
      <c r="O477" s="30"/>
      <c r="P477" s="30"/>
      <c r="Q477" s="30"/>
      <c r="R477" s="30"/>
      <c r="S477" s="28"/>
      <c r="T477" s="30"/>
      <c r="U477" s="28"/>
      <c r="V477" s="28"/>
      <c r="W477" s="30"/>
      <c r="X477" s="30"/>
    </row>
    <row r="478" spans="1:24" x14ac:dyDescent="0.25">
      <c r="A478" s="28">
        <f t="shared" si="208"/>
        <v>7</v>
      </c>
      <c r="B478" s="135">
        <v>918005.25</v>
      </c>
      <c r="C478" s="135">
        <v>926757.89285714284</v>
      </c>
      <c r="D478" s="135">
        <v>936379.1048387097</v>
      </c>
      <c r="E478" s="135">
        <v>966902.7104166667</v>
      </c>
      <c r="F478" s="135">
        <v>1008434.0665322581</v>
      </c>
      <c r="G478" s="135">
        <v>1034933.4833333333</v>
      </c>
      <c r="H478" s="135">
        <v>1075961.9193548388</v>
      </c>
      <c r="I478" s="135">
        <v>1079265.6572580645</v>
      </c>
      <c r="J478" s="135">
        <v>1055651.0208333333</v>
      </c>
      <c r="K478" s="135">
        <v>1008984.7883064516</v>
      </c>
      <c r="L478" s="135">
        <v>954758.91041666665</v>
      </c>
      <c r="M478" s="135">
        <v>919025.70362903224</v>
      </c>
      <c r="N478" s="28"/>
      <c r="O478" s="30"/>
      <c r="P478" s="30"/>
      <c r="Q478" s="30"/>
      <c r="R478" s="30"/>
      <c r="S478" s="28"/>
      <c r="T478" s="30"/>
      <c r="U478" s="28"/>
      <c r="V478" s="28"/>
      <c r="W478" s="30"/>
      <c r="X478" s="30"/>
    </row>
    <row r="479" spans="1:24" x14ac:dyDescent="0.25">
      <c r="A479" s="28">
        <f t="shared" si="208"/>
        <v>8</v>
      </c>
      <c r="B479" s="135">
        <v>916066.28427419357</v>
      </c>
      <c r="C479" s="135">
        <v>925230.63839285716</v>
      </c>
      <c r="D479" s="135">
        <v>940703.0423387097</v>
      </c>
      <c r="E479" s="135">
        <v>983810.54166666663</v>
      </c>
      <c r="F479" s="135">
        <v>1023574.7439516129</v>
      </c>
      <c r="G479" s="135">
        <v>1051917.4875</v>
      </c>
      <c r="H479" s="135">
        <v>1094971.0927419355</v>
      </c>
      <c r="I479" s="135">
        <v>1100651.5927419355</v>
      </c>
      <c r="J479" s="135">
        <v>1076032.4166666667</v>
      </c>
      <c r="K479" s="135">
        <v>1027903.6512096775</v>
      </c>
      <c r="L479" s="135">
        <v>955114.79791666672</v>
      </c>
      <c r="M479" s="135">
        <v>915501.03427419357</v>
      </c>
      <c r="N479" s="28"/>
      <c r="O479" s="30"/>
      <c r="P479" s="30"/>
      <c r="Q479" s="30"/>
      <c r="R479" s="30"/>
      <c r="S479" s="28"/>
      <c r="T479" s="30"/>
      <c r="U479" s="28"/>
      <c r="V479" s="28"/>
      <c r="W479" s="30"/>
      <c r="X479" s="30"/>
    </row>
    <row r="480" spans="1:24" x14ac:dyDescent="0.25">
      <c r="A480" s="28">
        <f t="shared" si="208"/>
        <v>9</v>
      </c>
      <c r="B480" s="135">
        <v>916894.68145161285</v>
      </c>
      <c r="C480" s="135">
        <v>932086.5625</v>
      </c>
      <c r="D480" s="135">
        <v>956344.98588709673</v>
      </c>
      <c r="E480" s="135">
        <v>1024714.3958333334</v>
      </c>
      <c r="F480" s="135">
        <v>1071787.8427419355</v>
      </c>
      <c r="G480" s="135">
        <v>1104121.6166666667</v>
      </c>
      <c r="H480" s="135">
        <v>1153028.935483871</v>
      </c>
      <c r="I480" s="135">
        <v>1161816.0080645161</v>
      </c>
      <c r="J480" s="135">
        <v>1135270.4791666667</v>
      </c>
      <c r="K480" s="135">
        <v>1077856.4375</v>
      </c>
      <c r="L480" s="135">
        <v>968661.53333333333</v>
      </c>
      <c r="M480" s="135">
        <v>918777.35080645164</v>
      </c>
      <c r="N480" s="28"/>
      <c r="O480" s="30"/>
      <c r="P480" s="30"/>
      <c r="Q480" s="30"/>
      <c r="R480" s="30"/>
      <c r="S480" s="28"/>
      <c r="T480" s="30"/>
      <c r="U480" s="28"/>
      <c r="V480" s="28"/>
      <c r="W480" s="30"/>
      <c r="X480" s="30"/>
    </row>
    <row r="481" spans="1:24" x14ac:dyDescent="0.25">
      <c r="A481" s="28">
        <f t="shared" si="208"/>
        <v>10</v>
      </c>
      <c r="B481" s="135">
        <v>958792.51411290327</v>
      </c>
      <c r="C481" s="135">
        <v>976408.64955357148</v>
      </c>
      <c r="D481" s="135">
        <v>1001437.4415322581</v>
      </c>
      <c r="E481" s="135">
        <v>1043497.2770833333</v>
      </c>
      <c r="F481" s="135">
        <v>1083262.1774193549</v>
      </c>
      <c r="G481" s="135">
        <v>1117126.4916666667</v>
      </c>
      <c r="H481" s="135">
        <v>1168938.2096774194</v>
      </c>
      <c r="I481" s="135">
        <v>1179989.314516129</v>
      </c>
      <c r="J481" s="135">
        <v>1153452.8374999999</v>
      </c>
      <c r="K481" s="135">
        <v>1102130.4838709678</v>
      </c>
      <c r="L481" s="135">
        <v>1019906.1958333333</v>
      </c>
      <c r="M481" s="135">
        <v>964596.36290322582</v>
      </c>
      <c r="N481" s="28"/>
      <c r="O481" s="30"/>
      <c r="P481" s="30"/>
      <c r="Q481" s="30"/>
      <c r="R481" s="30"/>
      <c r="S481" s="28"/>
      <c r="T481" s="30"/>
      <c r="U481" s="28"/>
      <c r="V481" s="28"/>
      <c r="W481" s="30"/>
      <c r="X481" s="30"/>
    </row>
    <row r="482" spans="1:24" x14ac:dyDescent="0.25">
      <c r="A482" s="28">
        <f t="shared" si="208"/>
        <v>11</v>
      </c>
      <c r="B482" s="135">
        <v>974988.42943548388</v>
      </c>
      <c r="C482" s="135">
        <v>990801.84151785716</v>
      </c>
      <c r="D482" s="135">
        <v>1014850.1512096775</v>
      </c>
      <c r="E482" s="135">
        <v>1053517.9125000001</v>
      </c>
      <c r="F482" s="135">
        <v>1092226.8790322582</v>
      </c>
      <c r="G482" s="135">
        <v>1126165.9958333333</v>
      </c>
      <c r="H482" s="135">
        <v>1179014.8548387096</v>
      </c>
      <c r="I482" s="135">
        <v>1190186.1088709678</v>
      </c>
      <c r="J482" s="135">
        <v>1164612.1958333333</v>
      </c>
      <c r="K482" s="135">
        <v>1115818.439516129</v>
      </c>
      <c r="L482" s="135">
        <v>1038273.1854166667</v>
      </c>
      <c r="M482" s="135">
        <v>982874.39717741939</v>
      </c>
      <c r="N482" s="28"/>
      <c r="O482" s="30"/>
      <c r="P482" s="30"/>
      <c r="Q482" s="30"/>
      <c r="R482" s="30"/>
      <c r="S482" s="28"/>
      <c r="T482" s="30"/>
      <c r="U482" s="28"/>
      <c r="V482" s="28"/>
      <c r="W482" s="30"/>
      <c r="X482" s="30"/>
    </row>
    <row r="483" spans="1:24" x14ac:dyDescent="0.25">
      <c r="A483" s="28">
        <f t="shared" si="208"/>
        <v>12</v>
      </c>
      <c r="B483" s="135">
        <v>991328.54838709673</v>
      </c>
      <c r="C483" s="135">
        <v>1004606.8080357143</v>
      </c>
      <c r="D483" s="135">
        <v>1026598.8387096775</v>
      </c>
      <c r="E483" s="135">
        <v>1084143.95625</v>
      </c>
      <c r="F483" s="135">
        <v>1129790.189516129</v>
      </c>
      <c r="G483" s="135">
        <v>1165573.8125</v>
      </c>
      <c r="H483" s="135">
        <v>1221425.25</v>
      </c>
      <c r="I483" s="135">
        <v>1233404.5967741935</v>
      </c>
      <c r="J483" s="135">
        <v>1207296.6916666667</v>
      </c>
      <c r="K483" s="135">
        <v>1152202.4838709678</v>
      </c>
      <c r="L483" s="135">
        <v>1053758.2437499999</v>
      </c>
      <c r="M483" s="135">
        <v>999766.6875</v>
      </c>
      <c r="N483" s="28"/>
      <c r="O483" s="30"/>
      <c r="P483" s="30"/>
      <c r="Q483" s="30"/>
      <c r="R483" s="30"/>
      <c r="S483" s="28"/>
      <c r="T483" s="30"/>
      <c r="U483" s="28"/>
      <c r="V483" s="28"/>
      <c r="W483" s="30"/>
      <c r="X483" s="30"/>
    </row>
    <row r="484" spans="1:24" x14ac:dyDescent="0.25">
      <c r="A484" s="28">
        <f t="shared" si="208"/>
        <v>13</v>
      </c>
      <c r="B484" s="135">
        <v>1029584.2943548387</v>
      </c>
      <c r="C484" s="135">
        <v>1041188.5290178572</v>
      </c>
      <c r="D484" s="135">
        <v>1063341.7278225806</v>
      </c>
      <c r="E484" s="135">
        <v>1094618.1125</v>
      </c>
      <c r="F484" s="135">
        <v>1133976.564516129</v>
      </c>
      <c r="G484" s="135">
        <v>1169532.1875</v>
      </c>
      <c r="H484" s="135">
        <v>1225825.3427419355</v>
      </c>
      <c r="I484" s="135">
        <v>1238418.0161290322</v>
      </c>
      <c r="J484" s="135">
        <v>1212847.2</v>
      </c>
      <c r="K484" s="135">
        <v>1163148.7580645161</v>
      </c>
      <c r="L484" s="135">
        <v>1093606</v>
      </c>
      <c r="M484" s="135">
        <v>1038412.6733870967</v>
      </c>
      <c r="N484" s="28"/>
      <c r="O484" s="30"/>
      <c r="P484" s="30"/>
      <c r="Q484" s="30"/>
      <c r="R484" s="30"/>
      <c r="S484" s="28"/>
      <c r="T484" s="30"/>
      <c r="U484" s="28"/>
      <c r="V484" s="28"/>
      <c r="W484" s="30"/>
      <c r="X484" s="30"/>
    </row>
    <row r="485" spans="1:24" x14ac:dyDescent="0.25">
      <c r="A485" s="28">
        <f t="shared" si="208"/>
        <v>14</v>
      </c>
      <c r="B485" s="135">
        <v>1036296.4455645161</v>
      </c>
      <c r="C485" s="135">
        <v>1047005.9821428572</v>
      </c>
      <c r="D485" s="135">
        <v>1068672.5806451612</v>
      </c>
      <c r="E485" s="135">
        <v>1122347.4833333334</v>
      </c>
      <c r="F485" s="135">
        <v>1168348.2580645161</v>
      </c>
      <c r="G485" s="135">
        <v>1205258.5416666667</v>
      </c>
      <c r="H485" s="135">
        <v>1263089.2459677418</v>
      </c>
      <c r="I485" s="135">
        <v>1275160.310483871</v>
      </c>
      <c r="J485" s="135">
        <v>1249600.6541666666</v>
      </c>
      <c r="K485" s="135">
        <v>1194181.4717741935</v>
      </c>
      <c r="L485" s="135">
        <v>1099003.3458333334</v>
      </c>
      <c r="M485" s="135">
        <v>1045067.5685483871</v>
      </c>
      <c r="N485" s="28"/>
      <c r="O485" s="30"/>
      <c r="P485" s="30"/>
      <c r="Q485" s="30"/>
      <c r="R485" s="30"/>
      <c r="S485" s="28"/>
      <c r="T485" s="30"/>
      <c r="U485" s="28"/>
      <c r="V485" s="28"/>
      <c r="W485" s="30"/>
      <c r="X485" s="30"/>
    </row>
    <row r="486" spans="1:24" x14ac:dyDescent="0.25">
      <c r="A486" s="28">
        <f>A485+1</f>
        <v>15</v>
      </c>
      <c r="B486" s="135">
        <v>1069688.3306451612</v>
      </c>
      <c r="C486" s="135">
        <v>1080272.0714285714</v>
      </c>
      <c r="D486" s="135">
        <v>1102548.5524193549</v>
      </c>
      <c r="E486" s="135">
        <v>1128687.1375</v>
      </c>
      <c r="F486" s="135">
        <v>1166913.1451612904</v>
      </c>
      <c r="G486" s="135">
        <v>1203282.7250000001</v>
      </c>
      <c r="H486" s="135">
        <v>1259840.5322580645</v>
      </c>
      <c r="I486" s="135">
        <v>1271070.0443548388</v>
      </c>
      <c r="J486" s="135">
        <v>1245850.9208333334</v>
      </c>
      <c r="K486" s="135">
        <v>1198170.5766129033</v>
      </c>
      <c r="L486" s="135">
        <v>1133492.4208333334</v>
      </c>
      <c r="M486" s="135">
        <v>1078562.9133064516</v>
      </c>
      <c r="N486" s="28"/>
      <c r="O486" s="30"/>
      <c r="P486" s="30"/>
      <c r="Q486" s="30"/>
      <c r="R486" s="30"/>
      <c r="S486" s="28"/>
      <c r="T486" s="30"/>
      <c r="U486" s="28"/>
      <c r="V486" s="28"/>
      <c r="W486" s="30"/>
      <c r="X486" s="30"/>
    </row>
    <row r="487" spans="1:24" x14ac:dyDescent="0.25">
      <c r="A487" s="28">
        <f t="shared" si="208"/>
        <v>16</v>
      </c>
      <c r="B487" s="135">
        <v>1071612.0383064516</v>
      </c>
      <c r="C487" s="135">
        <v>1082035.0401785714</v>
      </c>
      <c r="D487" s="135">
        <v>1103906.9758064516</v>
      </c>
      <c r="E487" s="135">
        <v>1099107.0041666667</v>
      </c>
      <c r="F487" s="135">
        <v>1126377.560483871</v>
      </c>
      <c r="G487" s="135">
        <v>1160067.8583333334</v>
      </c>
      <c r="H487" s="135">
        <v>1211837.1532258065</v>
      </c>
      <c r="I487" s="135">
        <v>1221385.4637096773</v>
      </c>
      <c r="J487" s="135">
        <v>1198130.7958333334</v>
      </c>
      <c r="K487" s="135">
        <v>1160126.9556451612</v>
      </c>
      <c r="L487" s="135">
        <v>1132692.3208333333</v>
      </c>
      <c r="M487" s="135">
        <v>1079329.8508064516</v>
      </c>
      <c r="N487" s="28"/>
      <c r="O487" s="30"/>
      <c r="P487" s="30"/>
      <c r="Q487" s="30"/>
      <c r="R487" s="30"/>
      <c r="S487" s="28"/>
      <c r="T487" s="30"/>
      <c r="U487" s="28"/>
      <c r="V487" s="28"/>
      <c r="W487" s="30"/>
      <c r="X487" s="30"/>
    </row>
    <row r="488" spans="1:24" x14ac:dyDescent="0.25">
      <c r="A488" s="28">
        <f t="shared" si="208"/>
        <v>17</v>
      </c>
      <c r="B488" s="135">
        <v>1037825.5362903225</v>
      </c>
      <c r="C488" s="135">
        <v>1048556.4933035715</v>
      </c>
      <c r="D488" s="135">
        <v>1068439.2983870967</v>
      </c>
      <c r="E488" s="135">
        <v>1085199.5791666666</v>
      </c>
      <c r="F488" s="135">
        <v>1117498.1048387096</v>
      </c>
      <c r="G488" s="135">
        <v>1151209.5125</v>
      </c>
      <c r="H488" s="135">
        <v>1202068.8185483871</v>
      </c>
      <c r="I488" s="135">
        <v>1210880.9919354839</v>
      </c>
      <c r="J488" s="135">
        <v>1186435.8541666667</v>
      </c>
      <c r="K488" s="135">
        <v>1140728.9677419355</v>
      </c>
      <c r="L488" s="135">
        <v>1092261.7458333333</v>
      </c>
      <c r="M488" s="135">
        <v>1042994.8407258064</v>
      </c>
      <c r="N488" s="28"/>
      <c r="O488" s="30"/>
      <c r="P488" s="30"/>
      <c r="Q488" s="30"/>
      <c r="R488" s="30"/>
      <c r="S488" s="28"/>
      <c r="T488" s="30"/>
      <c r="U488" s="28"/>
      <c r="V488" s="28"/>
      <c r="W488" s="30"/>
      <c r="X488" s="30"/>
    </row>
    <row r="489" spans="1:24" x14ac:dyDescent="0.25">
      <c r="A489" s="28">
        <f t="shared" si="208"/>
        <v>18</v>
      </c>
      <c r="B489" s="135">
        <v>1025749.7943548387</v>
      </c>
      <c r="C489" s="135">
        <v>1040055.5892857143</v>
      </c>
      <c r="D489" s="135">
        <v>1060286.8245967743</v>
      </c>
      <c r="E489" s="135">
        <v>1048183.79375</v>
      </c>
      <c r="F489" s="135">
        <v>1072542.0241935484</v>
      </c>
      <c r="G489" s="135">
        <v>1104675.1833333333</v>
      </c>
      <c r="H489" s="135">
        <v>1151680.9556451612</v>
      </c>
      <c r="I489" s="135">
        <v>1158365.9233870967</v>
      </c>
      <c r="J489" s="135">
        <v>1133229.2916666667</v>
      </c>
      <c r="K489" s="135">
        <v>1094744.0483870967</v>
      </c>
      <c r="L489" s="135">
        <v>1075459.1208333333</v>
      </c>
      <c r="M489" s="135">
        <v>1027119.6915322581</v>
      </c>
      <c r="N489" s="28"/>
      <c r="O489" s="30"/>
      <c r="P489" s="30"/>
      <c r="Q489" s="30"/>
      <c r="R489" s="30"/>
      <c r="S489" s="28"/>
      <c r="T489" s="30"/>
      <c r="U489" s="28"/>
      <c r="V489" s="28"/>
      <c r="W489" s="30"/>
      <c r="X489" s="30"/>
    </row>
    <row r="490" spans="1:24" x14ac:dyDescent="0.25">
      <c r="A490" s="28">
        <f t="shared" si="208"/>
        <v>19</v>
      </c>
      <c r="B490" s="135">
        <v>984957.09879032255</v>
      </c>
      <c r="C490" s="135">
        <v>997989.40401785716</v>
      </c>
      <c r="D490" s="135">
        <v>1016454.5504032258</v>
      </c>
      <c r="E490" s="135">
        <v>1025740.6125</v>
      </c>
      <c r="F490" s="135">
        <v>1057837.2459677418</v>
      </c>
      <c r="G490" s="135">
        <v>1092790.8916666666</v>
      </c>
      <c r="H490" s="135">
        <v>1141631.5</v>
      </c>
      <c r="I490" s="135">
        <v>1147848.6290322582</v>
      </c>
      <c r="J490" s="135">
        <v>1122309.5208333333</v>
      </c>
      <c r="K490" s="135">
        <v>1077281.4758064516</v>
      </c>
      <c r="L490" s="135">
        <v>1031754.1895833333</v>
      </c>
      <c r="M490" s="135">
        <v>987674.17943548388</v>
      </c>
      <c r="N490" s="28"/>
      <c r="O490" s="30"/>
      <c r="P490" s="30"/>
      <c r="Q490" s="30"/>
      <c r="R490" s="30"/>
      <c r="S490" s="28"/>
      <c r="T490" s="30"/>
      <c r="U490" s="28"/>
      <c r="V490" s="28"/>
      <c r="W490" s="30"/>
      <c r="X490" s="30"/>
    </row>
    <row r="491" spans="1:24" x14ac:dyDescent="0.25">
      <c r="A491" s="28">
        <f t="shared" si="208"/>
        <v>20</v>
      </c>
      <c r="B491" s="135">
        <v>972309.16330645164</v>
      </c>
      <c r="C491" s="135">
        <v>985209.45089285716</v>
      </c>
      <c r="D491" s="135">
        <v>1001191.0645161291</v>
      </c>
      <c r="E491" s="135">
        <v>1012509.1208333333</v>
      </c>
      <c r="F491" s="135">
        <v>1045053.6431451613</v>
      </c>
      <c r="G491" s="135">
        <v>1077595.1499999999</v>
      </c>
      <c r="H491" s="135">
        <v>1126692.935483871</v>
      </c>
      <c r="I491" s="135">
        <v>1135101.3588709678</v>
      </c>
      <c r="J491" s="135">
        <v>1111552.425</v>
      </c>
      <c r="K491" s="135">
        <v>1067357.7379032257</v>
      </c>
      <c r="L491" s="135">
        <v>1019964.8541666666</v>
      </c>
      <c r="M491" s="135">
        <v>974840.55040322582</v>
      </c>
      <c r="N491" s="28"/>
      <c r="O491" s="30"/>
      <c r="P491" s="30"/>
      <c r="Q491" s="30"/>
      <c r="R491" s="30"/>
      <c r="S491" s="28"/>
      <c r="T491" s="30"/>
      <c r="U491" s="28"/>
      <c r="V491" s="28"/>
      <c r="W491" s="30"/>
      <c r="X491" s="30"/>
    </row>
    <row r="492" spans="1:24" x14ac:dyDescent="0.25">
      <c r="A492" s="28">
        <f>A491+1</f>
        <v>21</v>
      </c>
      <c r="B492" s="135">
        <v>963539.51814516133</v>
      </c>
      <c r="C492" s="135">
        <v>975963.24553571432</v>
      </c>
      <c r="D492" s="135">
        <v>991183.99798387091</v>
      </c>
      <c r="E492" s="135">
        <v>976053.93333333335</v>
      </c>
      <c r="F492" s="135">
        <v>1000184.5907258064</v>
      </c>
      <c r="G492" s="135">
        <v>1029856.9875</v>
      </c>
      <c r="H492" s="135">
        <v>1076165.75</v>
      </c>
      <c r="I492" s="135">
        <v>1084460.1330645161</v>
      </c>
      <c r="J492" s="135">
        <v>1063034.1625000001</v>
      </c>
      <c r="K492" s="135">
        <v>1027315.5322580645</v>
      </c>
      <c r="L492" s="135">
        <v>1010303.1166666667</v>
      </c>
      <c r="M492" s="135">
        <v>965732.80645161285</v>
      </c>
      <c r="N492" s="28"/>
      <c r="O492" s="30"/>
      <c r="P492" s="30"/>
      <c r="Q492" s="30"/>
      <c r="R492" s="30"/>
      <c r="S492" s="28"/>
      <c r="T492" s="30"/>
      <c r="U492" s="28"/>
      <c r="V492" s="28"/>
      <c r="W492" s="30"/>
      <c r="X492" s="30"/>
    </row>
    <row r="493" spans="1:24" x14ac:dyDescent="0.25">
      <c r="A493" s="28">
        <f t="shared" si="208"/>
        <v>22</v>
      </c>
      <c r="B493" s="135">
        <v>924332.78024193551</v>
      </c>
      <c r="C493" s="135">
        <v>936185.34151785716</v>
      </c>
      <c r="D493" s="135">
        <v>950186.95362903224</v>
      </c>
      <c r="E493" s="135">
        <v>959974.68125000002</v>
      </c>
      <c r="F493" s="135">
        <v>988921.84475806449</v>
      </c>
      <c r="G493" s="135">
        <v>1015930.0395833333</v>
      </c>
      <c r="H493" s="135">
        <v>1059371.4556451612</v>
      </c>
      <c r="I493" s="135">
        <v>1066492.1774193549</v>
      </c>
      <c r="J493" s="135">
        <v>1047143.1770833334</v>
      </c>
      <c r="K493" s="135">
        <v>1009676.8165322581</v>
      </c>
      <c r="L493" s="135">
        <v>967887.74375000002</v>
      </c>
      <c r="M493" s="135">
        <v>925949.90927419357</v>
      </c>
      <c r="N493" s="28"/>
      <c r="O493" s="30"/>
      <c r="P493" s="30"/>
      <c r="Q493" s="30"/>
      <c r="R493" s="30"/>
      <c r="S493" s="28"/>
      <c r="T493" s="30"/>
      <c r="U493" s="28"/>
      <c r="V493" s="28"/>
      <c r="W493" s="30"/>
      <c r="X493" s="30"/>
    </row>
    <row r="494" spans="1:24" x14ac:dyDescent="0.25">
      <c r="A494" s="28">
        <f t="shared" si="208"/>
        <v>23</v>
      </c>
      <c r="B494" s="135">
        <v>917990.63508064521</v>
      </c>
      <c r="C494" s="135">
        <v>929274.62946428568</v>
      </c>
      <c r="D494" s="135">
        <v>942054.29435483867</v>
      </c>
      <c r="E494" s="135">
        <v>924048.01458333328</v>
      </c>
      <c r="F494" s="135">
        <v>946123.82862903224</v>
      </c>
      <c r="G494" s="135">
        <v>972622.2583333333</v>
      </c>
      <c r="H494" s="135">
        <v>1014774.3044354839</v>
      </c>
      <c r="I494" s="135">
        <v>1021674.4818548387</v>
      </c>
      <c r="J494" s="135">
        <v>1002464.5395833333</v>
      </c>
      <c r="K494" s="135">
        <v>970134.52620967745</v>
      </c>
      <c r="L494" s="135">
        <v>959191.89375000005</v>
      </c>
      <c r="M494" s="135">
        <v>920137.75201612909</v>
      </c>
      <c r="N494" s="28"/>
      <c r="O494" s="30"/>
      <c r="P494" s="30"/>
      <c r="Q494" s="30"/>
      <c r="R494" s="30"/>
      <c r="S494" s="28"/>
      <c r="T494" s="30"/>
      <c r="U494" s="28"/>
      <c r="V494" s="28"/>
      <c r="W494" s="30"/>
      <c r="X494" s="30"/>
    </row>
    <row r="495" spans="1:24" x14ac:dyDescent="0.25">
      <c r="A495" s="28">
        <f>A494+1</f>
        <v>24</v>
      </c>
      <c r="B495" s="135">
        <v>877708.4576612903</v>
      </c>
      <c r="C495" s="135">
        <v>888511.87723214284</v>
      </c>
      <c r="D495" s="135">
        <v>900419.96572580643</v>
      </c>
      <c r="E495" s="135">
        <v>909736.8666666667</v>
      </c>
      <c r="F495" s="135">
        <v>938609.4798387097</v>
      </c>
      <c r="G495" s="135">
        <v>965599.29166666663</v>
      </c>
      <c r="H495" s="135">
        <v>1006660.7096774194</v>
      </c>
      <c r="I495" s="135">
        <v>1012361.6673387097</v>
      </c>
      <c r="J495" s="135">
        <v>993207.1333333333</v>
      </c>
      <c r="K495" s="135">
        <v>957143.62298387091</v>
      </c>
      <c r="L495" s="135">
        <v>916470.04791666672</v>
      </c>
      <c r="M495" s="135">
        <v>879434.63709677418</v>
      </c>
      <c r="N495" s="28"/>
      <c r="O495" s="30"/>
      <c r="P495" s="30"/>
      <c r="Q495" s="30"/>
      <c r="R495" s="30"/>
      <c r="S495" s="28"/>
      <c r="T495" s="30"/>
      <c r="U495" s="28"/>
      <c r="V495" s="28"/>
      <c r="W495" s="30"/>
      <c r="X495" s="30"/>
    </row>
    <row r="496" spans="1:24" x14ac:dyDescent="0.25">
      <c r="A496" s="28" t="s">
        <v>55</v>
      </c>
      <c r="B496" s="135">
        <f>SUM(B472:B495)</f>
        <v>22840952.889112908</v>
      </c>
      <c r="C496" s="135">
        <f t="shared" ref="C496:M496" si="209">SUM(C472:C495)</f>
        <v>23114819.803571425</v>
      </c>
      <c r="D496" s="135">
        <f t="shared" si="209"/>
        <v>23513876.340725806</v>
      </c>
      <c r="E496" s="135">
        <f t="shared" si="209"/>
        <v>24034068.245833334</v>
      </c>
      <c r="F496" s="135">
        <f t="shared" si="209"/>
        <v>24868382.552419353</v>
      </c>
      <c r="G496" s="135">
        <f t="shared" si="209"/>
        <v>25597824.768749997</v>
      </c>
      <c r="H496" s="135">
        <f t="shared" si="209"/>
        <v>26730914.080645163</v>
      </c>
      <c r="I496" s="135">
        <f t="shared" si="209"/>
        <v>26914211.346774191</v>
      </c>
      <c r="J496" s="135">
        <f t="shared" si="209"/>
        <v>26374688.489583336</v>
      </c>
      <c r="K496" s="135">
        <f t="shared" si="209"/>
        <v>25329461.504032258</v>
      </c>
      <c r="L496" s="135">
        <f t="shared" si="209"/>
        <v>24000532.839583334</v>
      </c>
      <c r="M496" s="135">
        <f t="shared" si="209"/>
        <v>22926135.741935484</v>
      </c>
      <c r="N496" s="28"/>
      <c r="O496" s="28"/>
      <c r="R496" s="28"/>
      <c r="S496" s="28"/>
      <c r="T496" s="138"/>
      <c r="U496" s="28"/>
      <c r="V496" s="28"/>
      <c r="W496" s="28"/>
      <c r="X496" s="28"/>
    </row>
    <row r="497" spans="1:24" x14ac:dyDescent="0.25">
      <c r="A497" s="28" t="s">
        <v>53</v>
      </c>
      <c r="B497" s="28">
        <v>31</v>
      </c>
      <c r="C497" s="28">
        <v>28.25</v>
      </c>
      <c r="D497" s="28">
        <v>31</v>
      </c>
      <c r="E497" s="28">
        <v>30</v>
      </c>
      <c r="F497" s="28">
        <v>31</v>
      </c>
      <c r="G497" s="28">
        <v>30</v>
      </c>
      <c r="H497" s="28">
        <v>31</v>
      </c>
      <c r="I497" s="28">
        <v>31</v>
      </c>
      <c r="J497" s="28">
        <v>30</v>
      </c>
      <c r="K497" s="28">
        <v>31</v>
      </c>
      <c r="L497" s="28">
        <v>30</v>
      </c>
      <c r="M497" s="28">
        <v>31</v>
      </c>
      <c r="N497" s="28"/>
      <c r="O497" s="28"/>
      <c r="P497" s="31"/>
      <c r="Q497" s="31"/>
      <c r="R497" s="28"/>
      <c r="S497" s="28"/>
      <c r="T497" s="28"/>
      <c r="U497" s="28"/>
      <c r="V497" s="28"/>
      <c r="W497" s="28"/>
      <c r="X497" s="31"/>
    </row>
    <row r="498" spans="1:24" x14ac:dyDescent="0.25">
      <c r="A498" s="28" t="s">
        <v>54</v>
      </c>
      <c r="B498" s="135">
        <f>B497*B496</f>
        <v>708069539.56250012</v>
      </c>
      <c r="C498" s="135">
        <f t="shared" ref="C498:M498" si="210">C497*C496</f>
        <v>652993659.45089281</v>
      </c>
      <c r="D498" s="135">
        <f t="shared" si="210"/>
        <v>728930166.5625</v>
      </c>
      <c r="E498" s="135">
        <f t="shared" si="210"/>
        <v>721022047.375</v>
      </c>
      <c r="F498" s="135">
        <f t="shared" si="210"/>
        <v>770919859.125</v>
      </c>
      <c r="G498" s="135">
        <f t="shared" si="210"/>
        <v>767934743.06249988</v>
      </c>
      <c r="H498" s="135">
        <f t="shared" si="210"/>
        <v>828658336.5</v>
      </c>
      <c r="I498" s="135">
        <f t="shared" si="210"/>
        <v>834340551.74999988</v>
      </c>
      <c r="J498" s="135">
        <f t="shared" si="210"/>
        <v>791240654.68750012</v>
      </c>
      <c r="K498" s="135">
        <f t="shared" si="210"/>
        <v>785213306.625</v>
      </c>
      <c r="L498" s="135">
        <f t="shared" si="210"/>
        <v>720015985.1875</v>
      </c>
      <c r="M498" s="135">
        <f t="shared" si="210"/>
        <v>710710208</v>
      </c>
      <c r="N498" s="135">
        <f>SUM(B498:M498)</f>
        <v>9020049057.8883934</v>
      </c>
      <c r="O498" s="28"/>
      <c r="P498" s="31"/>
      <c r="Q498" s="31"/>
      <c r="R498" s="31"/>
      <c r="S498" s="28"/>
      <c r="T498" s="28"/>
      <c r="U498" s="28"/>
      <c r="V498" s="28"/>
      <c r="W498" s="28"/>
      <c r="X498" s="31"/>
    </row>
    <row r="499" spans="1:24" x14ac:dyDescent="0.25">
      <c r="A499" s="28"/>
      <c r="B499" s="28"/>
      <c r="C499" s="28"/>
      <c r="D499" s="28"/>
      <c r="E499" s="28"/>
      <c r="F499" s="28"/>
      <c r="G499" s="28"/>
      <c r="H499" s="28"/>
      <c r="I499" s="28"/>
      <c r="J499" s="28"/>
      <c r="K499" s="28"/>
      <c r="L499" s="28"/>
      <c r="M499" s="28"/>
      <c r="N499" s="28"/>
      <c r="O499" s="28"/>
      <c r="R499" s="28"/>
      <c r="S499" s="28"/>
      <c r="T499" s="28"/>
      <c r="U499" s="28"/>
      <c r="V499" s="28"/>
      <c r="W499" s="28"/>
      <c r="X499" s="28"/>
    </row>
    <row r="500" spans="1:24" x14ac:dyDescent="0.25">
      <c r="A500" s="28"/>
      <c r="B500" s="28"/>
      <c r="C500" s="28"/>
      <c r="D500" s="28"/>
      <c r="E500" s="28"/>
      <c r="F500" s="28"/>
      <c r="G500" s="28"/>
      <c r="H500" s="28"/>
      <c r="I500" s="28"/>
      <c r="J500" s="28"/>
      <c r="K500" s="28"/>
      <c r="L500" s="28"/>
      <c r="M500" s="28"/>
      <c r="N500" s="28"/>
      <c r="O500" s="28"/>
      <c r="R500" s="28"/>
      <c r="S500" s="28"/>
      <c r="T500" s="28"/>
      <c r="U500" s="28"/>
      <c r="V500" s="28"/>
      <c r="W500" s="28"/>
      <c r="X500" s="28"/>
    </row>
    <row r="501" spans="1:24" x14ac:dyDescent="0.25">
      <c r="A501" s="129" t="s">
        <v>89</v>
      </c>
      <c r="B501" s="28"/>
      <c r="C501" s="28"/>
      <c r="D501" s="28"/>
      <c r="E501" s="28"/>
      <c r="F501" s="28"/>
      <c r="G501" s="28"/>
      <c r="H501" s="28"/>
      <c r="I501" s="28"/>
      <c r="J501" s="28"/>
      <c r="K501" s="28"/>
      <c r="L501" s="28"/>
      <c r="M501" s="28"/>
      <c r="N501" s="28"/>
      <c r="O501" s="28"/>
      <c r="R501" s="28"/>
      <c r="S501" s="28"/>
      <c r="T501" s="28"/>
      <c r="U501" s="28"/>
      <c r="V501" s="28"/>
      <c r="W501" s="28"/>
      <c r="X501" s="28"/>
    </row>
    <row r="502" spans="1:24" x14ac:dyDescent="0.25">
      <c r="A502" s="28"/>
      <c r="B502" s="141" t="s">
        <v>189</v>
      </c>
      <c r="C502" s="28"/>
      <c r="D502" s="28"/>
      <c r="E502" s="28"/>
      <c r="F502" s="28"/>
      <c r="G502" s="28"/>
      <c r="H502" s="28"/>
      <c r="I502" s="28"/>
      <c r="J502" s="28"/>
      <c r="K502" s="28"/>
      <c r="L502" s="28"/>
      <c r="M502" s="28"/>
      <c r="N502" s="28"/>
      <c r="O502" s="28"/>
      <c r="R502" s="28"/>
      <c r="S502" s="28"/>
      <c r="T502" s="28"/>
      <c r="U502" s="28"/>
      <c r="V502" s="28"/>
      <c r="W502" s="28"/>
      <c r="X502" s="28"/>
    </row>
    <row r="503" spans="1:24" x14ac:dyDescent="0.25">
      <c r="A503" s="28"/>
      <c r="B503" s="29">
        <v>1</v>
      </c>
      <c r="C503" s="29">
        <f>B503+1</f>
        <v>2</v>
      </c>
      <c r="D503" s="29">
        <f t="shared" ref="D503" si="211">C503+1</f>
        <v>3</v>
      </c>
      <c r="E503" s="29">
        <f t="shared" ref="E503" si="212">D503+1</f>
        <v>4</v>
      </c>
      <c r="F503" s="29">
        <f t="shared" ref="F503" si="213">E503+1</f>
        <v>5</v>
      </c>
      <c r="G503" s="29">
        <f t="shared" ref="G503" si="214">F503+1</f>
        <v>6</v>
      </c>
      <c r="H503" s="29">
        <f t="shared" ref="H503" si="215">G503+1</f>
        <v>7</v>
      </c>
      <c r="I503" s="29">
        <f t="shared" ref="I503" si="216">H503+1</f>
        <v>8</v>
      </c>
      <c r="J503" s="29">
        <f t="shared" ref="J503" si="217">I503+1</f>
        <v>9</v>
      </c>
      <c r="K503" s="29">
        <f t="shared" ref="K503" si="218">J503+1</f>
        <v>10</v>
      </c>
      <c r="L503" s="29">
        <f t="shared" ref="L503" si="219">K503+1</f>
        <v>11</v>
      </c>
      <c r="M503" s="29">
        <f t="shared" ref="M503" si="220">L503+1</f>
        <v>12</v>
      </c>
      <c r="N503" s="28"/>
      <c r="O503" s="28"/>
      <c r="R503" s="28"/>
      <c r="S503" s="28"/>
      <c r="T503" s="28"/>
      <c r="U503" s="28"/>
      <c r="V503" s="28"/>
      <c r="W503" s="28"/>
      <c r="X503" s="28"/>
    </row>
    <row r="504" spans="1:24" x14ac:dyDescent="0.25">
      <c r="A504" s="28"/>
      <c r="B504" s="29" t="s">
        <v>39</v>
      </c>
      <c r="C504" s="29" t="s">
        <v>40</v>
      </c>
      <c r="D504" s="29" t="s">
        <v>41</v>
      </c>
      <c r="E504" s="29" t="s">
        <v>42</v>
      </c>
      <c r="F504" s="29" t="s">
        <v>43</v>
      </c>
      <c r="G504" s="29" t="s">
        <v>44</v>
      </c>
      <c r="H504" s="29" t="s">
        <v>45</v>
      </c>
      <c r="I504" s="29" t="s">
        <v>46</v>
      </c>
      <c r="J504" s="29" t="s">
        <v>47</v>
      </c>
      <c r="K504" s="29" t="s">
        <v>48</v>
      </c>
      <c r="L504" s="29" t="s">
        <v>49</v>
      </c>
      <c r="M504" s="29" t="s">
        <v>50</v>
      </c>
      <c r="N504" s="28"/>
      <c r="O504" s="28"/>
      <c r="P504" s="29"/>
      <c r="Q504" s="29"/>
      <c r="R504" s="28"/>
      <c r="S504" s="28"/>
      <c r="T504" s="28"/>
      <c r="U504" s="28"/>
      <c r="V504" s="28"/>
      <c r="W504" s="28"/>
      <c r="X504" s="29"/>
    </row>
    <row r="505" spans="1:24" x14ac:dyDescent="0.25">
      <c r="A505" s="28">
        <v>1</v>
      </c>
      <c r="B505" s="135">
        <v>198974.74899193548</v>
      </c>
      <c r="C505" s="135">
        <v>161651.90764508929</v>
      </c>
      <c r="D505" s="135">
        <v>129140.3082157258</v>
      </c>
      <c r="E505" s="135">
        <v>110392.05729166667</v>
      </c>
      <c r="F505" s="135">
        <v>78175.514868951606</v>
      </c>
      <c r="G505" s="135">
        <v>60812.221223958331</v>
      </c>
      <c r="H505" s="135">
        <v>52994.662676411288</v>
      </c>
      <c r="I505" s="135">
        <v>50850.649697580644</v>
      </c>
      <c r="J505" s="135">
        <v>53135.655468750003</v>
      </c>
      <c r="K505" s="135">
        <v>70395.128654233864</v>
      </c>
      <c r="L505" s="135">
        <v>114393.05494791667</v>
      </c>
      <c r="M505" s="135">
        <v>189535.14213709679</v>
      </c>
      <c r="N505" s="28"/>
      <c r="O505" s="30"/>
      <c r="P505" s="30"/>
      <c r="Q505" s="30"/>
      <c r="R505" s="30"/>
      <c r="S505" s="28"/>
      <c r="T505" s="30"/>
      <c r="U505" s="28"/>
      <c r="V505" s="28"/>
      <c r="W505" s="30"/>
      <c r="X505" s="30"/>
    </row>
    <row r="506" spans="1:24" x14ac:dyDescent="0.25">
      <c r="A506" s="28">
        <f>A505+1</f>
        <v>2</v>
      </c>
      <c r="B506" s="135">
        <v>215917.85735887097</v>
      </c>
      <c r="C506" s="135">
        <v>173577.30385044642</v>
      </c>
      <c r="D506" s="135">
        <v>138361.75025201612</v>
      </c>
      <c r="E506" s="135">
        <v>119934.00130208333</v>
      </c>
      <c r="F506" s="135">
        <v>84104.462449596773</v>
      </c>
      <c r="G506" s="135">
        <v>64106.574869791664</v>
      </c>
      <c r="H506" s="135">
        <v>54872.721522177417</v>
      </c>
      <c r="I506" s="135">
        <v>52595.309475806454</v>
      </c>
      <c r="J506" s="135">
        <v>55214.179817708333</v>
      </c>
      <c r="K506" s="135">
        <v>73796.154989919349</v>
      </c>
      <c r="L506" s="135">
        <v>120463.39296875001</v>
      </c>
      <c r="M506" s="135">
        <v>207622.41532258064</v>
      </c>
      <c r="N506" s="28"/>
      <c r="O506" s="30"/>
      <c r="P506" s="30"/>
      <c r="Q506" s="30"/>
      <c r="R506" s="30"/>
      <c r="S506" s="28"/>
      <c r="T506" s="30"/>
      <c r="U506" s="28"/>
      <c r="V506" s="28"/>
      <c r="W506" s="30"/>
      <c r="X506" s="30"/>
    </row>
    <row r="507" spans="1:24" x14ac:dyDescent="0.25">
      <c r="A507" s="28">
        <f t="shared" ref="A507:A527" si="221">A506+1</f>
        <v>3</v>
      </c>
      <c r="B507" s="135">
        <v>232014.46219758064</v>
      </c>
      <c r="C507" s="135">
        <v>188340.21735491071</v>
      </c>
      <c r="D507" s="135">
        <v>150196.71421370967</v>
      </c>
      <c r="E507" s="135">
        <v>129598.34270833334</v>
      </c>
      <c r="F507" s="135">
        <v>89476.914566532258</v>
      </c>
      <c r="G507" s="135">
        <v>67546.60559895834</v>
      </c>
      <c r="H507" s="135">
        <v>56724.476436491932</v>
      </c>
      <c r="I507" s="135">
        <v>53982.228830645159</v>
      </c>
      <c r="J507" s="135">
        <v>57305.979166666664</v>
      </c>
      <c r="K507" s="135">
        <v>77970.743573588712</v>
      </c>
      <c r="L507" s="135">
        <v>130760.17265625</v>
      </c>
      <c r="M507" s="135">
        <v>225221.18195564515</v>
      </c>
      <c r="N507" s="28"/>
      <c r="O507" s="30"/>
      <c r="P507" s="30"/>
      <c r="Q507" s="30"/>
      <c r="R507" s="30"/>
      <c r="S507" s="28"/>
      <c r="T507" s="30"/>
      <c r="U507" s="28"/>
      <c r="V507" s="28"/>
      <c r="W507" s="30"/>
      <c r="X507" s="30"/>
    </row>
    <row r="508" spans="1:24" x14ac:dyDescent="0.25">
      <c r="A508" s="28">
        <f t="shared" si="221"/>
        <v>4</v>
      </c>
      <c r="B508" s="135">
        <v>244661.93548387097</v>
      </c>
      <c r="C508" s="135">
        <v>200787.51925223213</v>
      </c>
      <c r="D508" s="135">
        <v>161465.29183467742</v>
      </c>
      <c r="E508" s="135">
        <v>142179.73046875</v>
      </c>
      <c r="F508" s="135">
        <v>98156.902469758061</v>
      </c>
      <c r="G508" s="135">
        <v>72068.92200520834</v>
      </c>
      <c r="H508" s="135">
        <v>59542.036920362902</v>
      </c>
      <c r="I508" s="135">
        <v>56734.601814516129</v>
      </c>
      <c r="J508" s="135">
        <v>60534.472916666666</v>
      </c>
      <c r="K508" s="135">
        <v>83072.714591733864</v>
      </c>
      <c r="L508" s="135">
        <v>141775.31276041668</v>
      </c>
      <c r="M508" s="135">
        <v>240655.72580645161</v>
      </c>
      <c r="N508" s="28"/>
      <c r="O508" s="30"/>
      <c r="P508" s="30"/>
      <c r="Q508" s="30"/>
      <c r="R508" s="30"/>
      <c r="S508" s="28"/>
      <c r="T508" s="30"/>
      <c r="U508" s="28"/>
      <c r="V508" s="28"/>
      <c r="W508" s="30"/>
      <c r="X508" s="30"/>
    </row>
    <row r="509" spans="1:24" x14ac:dyDescent="0.25">
      <c r="A509" s="28">
        <f t="shared" si="221"/>
        <v>5</v>
      </c>
      <c r="B509" s="135">
        <v>265819.13356854836</v>
      </c>
      <c r="C509" s="135">
        <v>217566.35379464287</v>
      </c>
      <c r="D509" s="135">
        <v>176732.2578125</v>
      </c>
      <c r="E509" s="135">
        <v>157169.82265625001</v>
      </c>
      <c r="F509" s="135">
        <v>107191.1363407258</v>
      </c>
      <c r="G509" s="135">
        <v>79833.58971354166</v>
      </c>
      <c r="H509" s="135">
        <v>65771.651839717742</v>
      </c>
      <c r="I509" s="135">
        <v>62751.75189012097</v>
      </c>
      <c r="J509" s="135">
        <v>67564.315104166672</v>
      </c>
      <c r="K509" s="135">
        <v>92278.667716733864</v>
      </c>
      <c r="L509" s="135">
        <v>152327.93463541666</v>
      </c>
      <c r="M509" s="135">
        <v>263787.78024193546</v>
      </c>
      <c r="N509" s="28"/>
      <c r="O509" s="30"/>
      <c r="P509" s="30"/>
      <c r="Q509" s="30"/>
      <c r="R509" s="30"/>
      <c r="S509" s="28"/>
      <c r="T509" s="30"/>
      <c r="U509" s="28"/>
      <c r="V509" s="28"/>
      <c r="W509" s="30"/>
      <c r="X509" s="30"/>
    </row>
    <row r="510" spans="1:24" x14ac:dyDescent="0.25">
      <c r="A510" s="28">
        <f t="shared" si="221"/>
        <v>6</v>
      </c>
      <c r="B510" s="135">
        <v>280533.45967741933</v>
      </c>
      <c r="C510" s="135">
        <v>232077.53962053571</v>
      </c>
      <c r="D510" s="135">
        <v>192360.90070564515</v>
      </c>
      <c r="E510" s="135">
        <v>197232.76171875</v>
      </c>
      <c r="F510" s="135">
        <v>138105.90700604839</v>
      </c>
      <c r="G510" s="135">
        <v>99577.067187499997</v>
      </c>
      <c r="H510" s="135">
        <v>82636.110131048394</v>
      </c>
      <c r="I510" s="135">
        <v>80371.918976814515</v>
      </c>
      <c r="J510" s="135">
        <v>84975.016927083328</v>
      </c>
      <c r="K510" s="135">
        <v>120695.45236895161</v>
      </c>
      <c r="L510" s="135">
        <v>167356.296875</v>
      </c>
      <c r="M510" s="135">
        <v>285533.21824596776</v>
      </c>
      <c r="N510" s="28"/>
      <c r="O510" s="30"/>
      <c r="P510" s="30"/>
      <c r="Q510" s="30"/>
      <c r="R510" s="30"/>
      <c r="S510" s="28"/>
      <c r="T510" s="30"/>
      <c r="U510" s="28"/>
      <c r="V510" s="28"/>
      <c r="W510" s="30"/>
      <c r="X510" s="30"/>
    </row>
    <row r="511" spans="1:24" x14ac:dyDescent="0.25">
      <c r="A511" s="28">
        <f t="shared" si="221"/>
        <v>7</v>
      </c>
      <c r="B511" s="135">
        <v>359257.94506048388</v>
      </c>
      <c r="C511" s="135">
        <v>302229.47600446426</v>
      </c>
      <c r="D511" s="135">
        <v>245998.83921370967</v>
      </c>
      <c r="E511" s="135">
        <v>237489.10625000001</v>
      </c>
      <c r="F511" s="135">
        <v>152201.82913306452</v>
      </c>
      <c r="G511" s="135">
        <v>108105.59401041667</v>
      </c>
      <c r="H511" s="135">
        <v>92179.180443548394</v>
      </c>
      <c r="I511" s="135">
        <v>89411.458165322576</v>
      </c>
      <c r="J511" s="135">
        <v>98204.503385416669</v>
      </c>
      <c r="K511" s="135">
        <v>160693.94128024194</v>
      </c>
      <c r="L511" s="135">
        <v>218860.54270833332</v>
      </c>
      <c r="M511" s="135">
        <v>361545.73790322582</v>
      </c>
      <c r="N511" s="28"/>
      <c r="O511" s="30"/>
      <c r="P511" s="30"/>
      <c r="Q511" s="30"/>
      <c r="R511" s="30"/>
      <c r="S511" s="28"/>
      <c r="T511" s="30"/>
      <c r="U511" s="28"/>
      <c r="V511" s="28"/>
      <c r="W511" s="30"/>
      <c r="X511" s="30"/>
    </row>
    <row r="512" spans="1:24" x14ac:dyDescent="0.25">
      <c r="A512" s="28">
        <f t="shared" si="221"/>
        <v>8</v>
      </c>
      <c r="B512" s="135">
        <v>474146.8548387097</v>
      </c>
      <c r="C512" s="135">
        <v>380189.00390625</v>
      </c>
      <c r="D512" s="135">
        <v>269481.01436491933</v>
      </c>
      <c r="E512" s="135">
        <v>222708.96276041667</v>
      </c>
      <c r="F512" s="135">
        <v>138051.75957661291</v>
      </c>
      <c r="G512" s="135">
        <v>103138.33997395834</v>
      </c>
      <c r="H512" s="135">
        <v>88420.23639112903</v>
      </c>
      <c r="I512" s="135">
        <v>86378.479082661288</v>
      </c>
      <c r="J512" s="135">
        <v>92343.432812500003</v>
      </c>
      <c r="K512" s="135">
        <v>147184.3203125</v>
      </c>
      <c r="L512" s="135">
        <v>260386.12552083333</v>
      </c>
      <c r="M512" s="135">
        <v>468097.94455645164</v>
      </c>
      <c r="N512" s="28"/>
      <c r="O512" s="30"/>
      <c r="P512" s="30"/>
      <c r="Q512" s="30"/>
      <c r="R512" s="30"/>
      <c r="S512" s="28"/>
      <c r="T512" s="30"/>
      <c r="U512" s="28"/>
      <c r="V512" s="28"/>
      <c r="W512" s="30"/>
      <c r="X512" s="30"/>
    </row>
    <row r="513" spans="1:24" x14ac:dyDescent="0.25">
      <c r="A513" s="28">
        <f t="shared" si="221"/>
        <v>9</v>
      </c>
      <c r="B513" s="135">
        <v>453281.22278225806</v>
      </c>
      <c r="C513" s="135">
        <v>341343.39899553574</v>
      </c>
      <c r="D513" s="135">
        <v>235511.17817540321</v>
      </c>
      <c r="E513" s="135">
        <v>187684.31822916667</v>
      </c>
      <c r="F513" s="135">
        <v>120932.9644657258</v>
      </c>
      <c r="G513" s="135">
        <v>93507.3359375</v>
      </c>
      <c r="H513" s="135">
        <v>82462.578755040318</v>
      </c>
      <c r="I513" s="135">
        <v>79911.334551411288</v>
      </c>
      <c r="J513" s="135">
        <v>82922.589062500003</v>
      </c>
      <c r="K513" s="135">
        <v>122809.33770161291</v>
      </c>
      <c r="L513" s="135">
        <v>221922.53854166667</v>
      </c>
      <c r="M513" s="135">
        <v>420103.81955645164</v>
      </c>
      <c r="N513" s="28"/>
      <c r="O513" s="30"/>
      <c r="P513" s="30"/>
      <c r="Q513" s="30"/>
      <c r="R513" s="30"/>
      <c r="S513" s="28"/>
      <c r="T513" s="30"/>
      <c r="U513" s="28"/>
      <c r="V513" s="28"/>
      <c r="W513" s="30"/>
      <c r="X513" s="30"/>
    </row>
    <row r="514" spans="1:24" x14ac:dyDescent="0.25">
      <c r="A514" s="28">
        <f t="shared" si="221"/>
        <v>10</v>
      </c>
      <c r="B514" s="135">
        <v>359101.38810483873</v>
      </c>
      <c r="C514" s="135">
        <v>276654.66908482142</v>
      </c>
      <c r="D514" s="135">
        <v>191557.91910282258</v>
      </c>
      <c r="E514" s="135">
        <v>150948.44088541667</v>
      </c>
      <c r="F514" s="135">
        <v>100583.91381048386</v>
      </c>
      <c r="G514" s="135">
        <v>82804.766015625006</v>
      </c>
      <c r="H514" s="135">
        <v>74235.895791330651</v>
      </c>
      <c r="I514" s="135">
        <v>69894.711315524197</v>
      </c>
      <c r="J514" s="135">
        <v>72093.384114583328</v>
      </c>
      <c r="K514" s="135">
        <v>100239.07346270161</v>
      </c>
      <c r="L514" s="135">
        <v>173337.33828125001</v>
      </c>
      <c r="M514" s="135">
        <v>327444.02822580643</v>
      </c>
      <c r="N514" s="28"/>
      <c r="O514" s="30"/>
      <c r="P514" s="30"/>
      <c r="Q514" s="30"/>
      <c r="R514" s="30"/>
      <c r="S514" s="28"/>
      <c r="T514" s="30"/>
      <c r="U514" s="28"/>
      <c r="V514" s="28"/>
      <c r="W514" s="30"/>
      <c r="X514" s="30"/>
    </row>
    <row r="515" spans="1:24" x14ac:dyDescent="0.25">
      <c r="A515" s="28">
        <f t="shared" si="221"/>
        <v>11</v>
      </c>
      <c r="B515" s="135">
        <v>287655.90977822582</v>
      </c>
      <c r="C515" s="135">
        <v>220061.15011160713</v>
      </c>
      <c r="D515" s="135">
        <v>154240.21320564515</v>
      </c>
      <c r="E515" s="135">
        <v>126268.22213541667</v>
      </c>
      <c r="F515" s="135">
        <v>89452.928427419349</v>
      </c>
      <c r="G515" s="135">
        <v>75976.49791666666</v>
      </c>
      <c r="H515" s="135">
        <v>67942.991557459682</v>
      </c>
      <c r="I515" s="135">
        <v>64361.875378024197</v>
      </c>
      <c r="J515" s="135">
        <v>65083.124348958336</v>
      </c>
      <c r="K515" s="135">
        <v>86023.737777217742</v>
      </c>
      <c r="L515" s="135">
        <v>136813.81354166666</v>
      </c>
      <c r="M515" s="135">
        <v>253176.09677419355</v>
      </c>
      <c r="N515" s="28"/>
      <c r="O515" s="30"/>
      <c r="P515" s="30"/>
      <c r="Q515" s="30"/>
      <c r="R515" s="30"/>
      <c r="S515" s="28"/>
      <c r="T515" s="30"/>
      <c r="U515" s="28"/>
      <c r="V515" s="28"/>
      <c r="W515" s="30"/>
      <c r="X515" s="30"/>
    </row>
    <row r="516" spans="1:24" x14ac:dyDescent="0.25">
      <c r="A516" s="28">
        <f t="shared" si="221"/>
        <v>12</v>
      </c>
      <c r="B516" s="135">
        <v>230064.17237903227</v>
      </c>
      <c r="C516" s="135">
        <v>179472.55245535713</v>
      </c>
      <c r="D516" s="135">
        <v>131469.11945564515</v>
      </c>
      <c r="E516" s="135">
        <v>110643.39882812501</v>
      </c>
      <c r="F516" s="135">
        <v>81001.021295362909</v>
      </c>
      <c r="G516" s="135">
        <v>70678.412890624997</v>
      </c>
      <c r="H516" s="135">
        <v>63285.479586693546</v>
      </c>
      <c r="I516" s="135">
        <v>57861.428427419356</v>
      </c>
      <c r="J516" s="135">
        <v>58182.87786458333</v>
      </c>
      <c r="K516" s="135">
        <v>76289.237903225803</v>
      </c>
      <c r="L516" s="135">
        <v>115702.46315104167</v>
      </c>
      <c r="M516" s="135">
        <v>200079.13155241936</v>
      </c>
      <c r="N516" s="28"/>
      <c r="O516" s="30"/>
      <c r="P516" s="30"/>
      <c r="Q516" s="30"/>
      <c r="R516" s="30"/>
      <c r="S516" s="28"/>
      <c r="T516" s="30"/>
      <c r="U516" s="28"/>
      <c r="V516" s="28"/>
      <c r="W516" s="30"/>
      <c r="X516" s="30"/>
    </row>
    <row r="517" spans="1:24" x14ac:dyDescent="0.25">
      <c r="A517" s="28">
        <f t="shared" si="221"/>
        <v>13</v>
      </c>
      <c r="B517" s="135">
        <v>196317.55015120967</v>
      </c>
      <c r="C517" s="135">
        <v>154063.11607142858</v>
      </c>
      <c r="D517" s="135">
        <v>115064.50491431452</v>
      </c>
      <c r="E517" s="135">
        <v>101672.41354166667</v>
      </c>
      <c r="F517" s="135">
        <v>75620.022933467742</v>
      </c>
      <c r="G517" s="135">
        <v>65915.911458333328</v>
      </c>
      <c r="H517" s="135">
        <v>58474.522177419356</v>
      </c>
      <c r="I517" s="135">
        <v>53738.625126008068</v>
      </c>
      <c r="J517" s="135">
        <v>54256.54680989583</v>
      </c>
      <c r="K517" s="135">
        <v>70255.646295362909</v>
      </c>
      <c r="L517" s="135">
        <v>101163.92539062499</v>
      </c>
      <c r="M517" s="135">
        <v>170340.46118951612</v>
      </c>
      <c r="N517" s="28"/>
      <c r="O517" s="30"/>
      <c r="P517" s="30"/>
      <c r="Q517" s="30"/>
      <c r="R517" s="30"/>
      <c r="S517" s="28"/>
      <c r="T517" s="30"/>
      <c r="U517" s="28"/>
      <c r="V517" s="28"/>
      <c r="W517" s="30"/>
      <c r="X517" s="30"/>
    </row>
    <row r="518" spans="1:24" x14ac:dyDescent="0.25">
      <c r="A518" s="28">
        <f t="shared" si="221"/>
        <v>14</v>
      </c>
      <c r="B518" s="135">
        <v>176504.69858870967</v>
      </c>
      <c r="C518" s="135">
        <v>139848.45340401787</v>
      </c>
      <c r="D518" s="135">
        <v>107206.28994455645</v>
      </c>
      <c r="E518" s="135">
        <v>95417.411328125003</v>
      </c>
      <c r="F518" s="135">
        <v>72008.550403225803</v>
      </c>
      <c r="G518" s="135">
        <v>63034.203125</v>
      </c>
      <c r="H518" s="135">
        <v>55479.421496975803</v>
      </c>
      <c r="I518" s="135">
        <v>50258.024823588712</v>
      </c>
      <c r="J518" s="135">
        <v>51383.00188802083</v>
      </c>
      <c r="K518" s="135">
        <v>65748.396925403227</v>
      </c>
      <c r="L518" s="135">
        <v>93475.368749999994</v>
      </c>
      <c r="M518" s="135">
        <v>152857.87903225806</v>
      </c>
      <c r="N518" s="28"/>
      <c r="O518" s="30"/>
      <c r="P518" s="30"/>
      <c r="Q518" s="30"/>
      <c r="R518" s="30"/>
      <c r="S518" s="28"/>
      <c r="T518" s="30"/>
      <c r="U518" s="28"/>
      <c r="V518" s="28"/>
      <c r="W518" s="30"/>
      <c r="X518" s="30"/>
    </row>
    <row r="519" spans="1:24" x14ac:dyDescent="0.25">
      <c r="A519" s="28">
        <f>A518+1</f>
        <v>15</v>
      </c>
      <c r="B519" s="135">
        <v>168420.29611895161</v>
      </c>
      <c r="C519" s="135">
        <v>134279.14090401787</v>
      </c>
      <c r="D519" s="135">
        <v>102823.71610383065</v>
      </c>
      <c r="E519" s="135">
        <v>93775.214322916669</v>
      </c>
      <c r="F519" s="135">
        <v>70816.878780241939</v>
      </c>
      <c r="G519" s="135">
        <v>62121.264453124997</v>
      </c>
      <c r="H519" s="135">
        <v>54351.373487903227</v>
      </c>
      <c r="I519" s="135">
        <v>49713.806451612902</v>
      </c>
      <c r="J519" s="135">
        <v>50843.071158854167</v>
      </c>
      <c r="K519" s="135">
        <v>64781.499747983871</v>
      </c>
      <c r="L519" s="135">
        <v>89943.618359375003</v>
      </c>
      <c r="M519" s="135">
        <v>146812.92615927418</v>
      </c>
      <c r="N519" s="28"/>
      <c r="O519" s="30"/>
      <c r="P519" s="30"/>
      <c r="Q519" s="30"/>
      <c r="R519" s="30"/>
      <c r="S519" s="28"/>
      <c r="T519" s="30"/>
      <c r="U519" s="28"/>
      <c r="V519" s="28"/>
      <c r="W519" s="30"/>
      <c r="X519" s="30"/>
    </row>
    <row r="520" spans="1:24" x14ac:dyDescent="0.25">
      <c r="A520" s="28">
        <f t="shared" si="221"/>
        <v>16</v>
      </c>
      <c r="B520" s="135">
        <v>167955.59979838709</v>
      </c>
      <c r="C520" s="135">
        <v>131848.24469866071</v>
      </c>
      <c r="D520" s="135">
        <v>101178.97051411291</v>
      </c>
      <c r="E520" s="135">
        <v>91451.33020833334</v>
      </c>
      <c r="F520" s="135">
        <v>69152.464213709682</v>
      </c>
      <c r="G520" s="135">
        <v>59023.189192708334</v>
      </c>
      <c r="H520" s="135">
        <v>51889.571698588712</v>
      </c>
      <c r="I520" s="135">
        <v>47359.92767137097</v>
      </c>
      <c r="J520" s="135">
        <v>49164.852278645834</v>
      </c>
      <c r="K520" s="135">
        <v>63848.736139112902</v>
      </c>
      <c r="L520" s="135">
        <v>91184.876692708334</v>
      </c>
      <c r="M520" s="135">
        <v>150640.32409274194</v>
      </c>
      <c r="N520" s="28"/>
      <c r="O520" s="30"/>
      <c r="P520" s="30"/>
      <c r="Q520" s="30"/>
      <c r="R520" s="30"/>
      <c r="S520" s="28"/>
      <c r="T520" s="30"/>
      <c r="U520" s="28"/>
      <c r="V520" s="28"/>
      <c r="W520" s="30"/>
      <c r="X520" s="30"/>
    </row>
    <row r="521" spans="1:24" x14ac:dyDescent="0.25">
      <c r="A521" s="28">
        <f t="shared" si="221"/>
        <v>17</v>
      </c>
      <c r="B521" s="135">
        <v>184278.98941532258</v>
      </c>
      <c r="C521" s="135">
        <v>137277.62639508929</v>
      </c>
      <c r="D521" s="135">
        <v>102399.79901713709</v>
      </c>
      <c r="E521" s="135">
        <v>94850.084244791666</v>
      </c>
      <c r="F521" s="135">
        <v>71393.732106854834</v>
      </c>
      <c r="G521" s="135">
        <v>61472.964713541667</v>
      </c>
      <c r="H521" s="135">
        <v>55374.01171875</v>
      </c>
      <c r="I521" s="135">
        <v>49833.745967741932</v>
      </c>
      <c r="J521" s="135">
        <v>51883.738476562503</v>
      </c>
      <c r="K521" s="135">
        <v>68111.923135080651</v>
      </c>
      <c r="L521" s="135">
        <v>98165.520052083331</v>
      </c>
      <c r="M521" s="135">
        <v>170531.27671370967</v>
      </c>
      <c r="N521" s="28"/>
      <c r="O521" s="30"/>
      <c r="P521" s="30"/>
      <c r="Q521" s="30"/>
      <c r="R521" s="30"/>
      <c r="S521" s="28"/>
      <c r="T521" s="30"/>
      <c r="U521" s="28"/>
      <c r="V521" s="28"/>
      <c r="W521" s="30"/>
      <c r="X521" s="30"/>
    </row>
    <row r="522" spans="1:24" x14ac:dyDescent="0.25">
      <c r="A522" s="28">
        <f t="shared" si="221"/>
        <v>18</v>
      </c>
      <c r="B522" s="135">
        <v>197941.27419354839</v>
      </c>
      <c r="C522" s="135">
        <v>154077.748046875</v>
      </c>
      <c r="D522" s="135">
        <v>114533.82333669355</v>
      </c>
      <c r="E522" s="135">
        <v>93259.432161458331</v>
      </c>
      <c r="F522" s="135">
        <v>68864.823210685485</v>
      </c>
      <c r="G522" s="135">
        <v>58522.671744791667</v>
      </c>
      <c r="H522" s="135">
        <v>53416.742565524197</v>
      </c>
      <c r="I522" s="135">
        <v>48873.300907258068</v>
      </c>
      <c r="J522" s="135">
        <v>51695.549283854169</v>
      </c>
      <c r="K522" s="135">
        <v>71118.004158266136</v>
      </c>
      <c r="L522" s="135">
        <v>112988.04166666667</v>
      </c>
      <c r="M522" s="135">
        <v>183496.21900201612</v>
      </c>
      <c r="N522" s="28"/>
      <c r="O522" s="30"/>
      <c r="P522" s="30"/>
      <c r="Q522" s="30"/>
      <c r="R522" s="30"/>
      <c r="S522" s="28"/>
      <c r="T522" s="30"/>
      <c r="U522" s="28"/>
      <c r="V522" s="28"/>
      <c r="W522" s="30"/>
      <c r="X522" s="30"/>
    </row>
    <row r="523" spans="1:24" x14ac:dyDescent="0.25">
      <c r="A523" s="28">
        <f t="shared" si="221"/>
        <v>19</v>
      </c>
      <c r="B523" s="135">
        <v>182851.78427419355</v>
      </c>
      <c r="C523" s="135">
        <v>148796.46763392858</v>
      </c>
      <c r="D523" s="135">
        <v>116604.56376008065</v>
      </c>
      <c r="E523" s="135">
        <v>90285.737239583337</v>
      </c>
      <c r="F523" s="135">
        <v>62477.160282258068</v>
      </c>
      <c r="G523" s="135">
        <v>52953.300260416669</v>
      </c>
      <c r="H523" s="135">
        <v>48251.674395161288</v>
      </c>
      <c r="I523" s="135">
        <v>44384.10357862903</v>
      </c>
      <c r="J523" s="135">
        <v>48047.313867187499</v>
      </c>
      <c r="K523" s="135">
        <v>66226.605090725803</v>
      </c>
      <c r="L523" s="135">
        <v>110178.22239583333</v>
      </c>
      <c r="M523" s="135">
        <v>169594.44682459679</v>
      </c>
      <c r="N523" s="28"/>
      <c r="O523" s="30"/>
      <c r="P523" s="30"/>
      <c r="Q523" s="30"/>
      <c r="R523" s="30"/>
      <c r="S523" s="28"/>
      <c r="T523" s="30"/>
      <c r="U523" s="28"/>
      <c r="V523" s="28"/>
      <c r="W523" s="30"/>
      <c r="X523" s="30"/>
    </row>
    <row r="524" spans="1:24" x14ac:dyDescent="0.25">
      <c r="A524" s="28">
        <f t="shared" si="221"/>
        <v>20</v>
      </c>
      <c r="B524" s="135">
        <v>166752.30418346773</v>
      </c>
      <c r="C524" s="135">
        <v>136836.55106026787</v>
      </c>
      <c r="D524" s="135">
        <v>109026.41280241935</v>
      </c>
      <c r="E524" s="135">
        <v>92678.005338541669</v>
      </c>
      <c r="F524" s="135">
        <v>68593.828629032258</v>
      </c>
      <c r="G524" s="135">
        <v>57996.458723958334</v>
      </c>
      <c r="H524" s="135">
        <v>53431.626386088712</v>
      </c>
      <c r="I524" s="135">
        <v>50434.314768145159</v>
      </c>
      <c r="J524" s="135">
        <v>52934.481315104167</v>
      </c>
      <c r="K524" s="135">
        <v>68137.323714717742</v>
      </c>
      <c r="L524" s="135">
        <v>102349.22565104166</v>
      </c>
      <c r="M524" s="135">
        <v>157704.92389112903</v>
      </c>
      <c r="N524" s="28"/>
      <c r="O524" s="30"/>
      <c r="P524" s="30"/>
      <c r="Q524" s="30"/>
      <c r="R524" s="30"/>
      <c r="S524" s="28"/>
      <c r="T524" s="30"/>
      <c r="U524" s="28"/>
      <c r="V524" s="28"/>
      <c r="W524" s="30"/>
      <c r="X524" s="30"/>
    </row>
    <row r="525" spans="1:24" x14ac:dyDescent="0.25">
      <c r="A525" s="28">
        <f>A524+1</f>
        <v>21</v>
      </c>
      <c r="B525" s="135">
        <v>170415.63256048388</v>
      </c>
      <c r="C525" s="135">
        <v>139761.70256696429</v>
      </c>
      <c r="D525" s="135">
        <v>112450.57711693548</v>
      </c>
      <c r="E525" s="135">
        <v>99927.189453125</v>
      </c>
      <c r="F525" s="135">
        <v>72948.440650201606</v>
      </c>
      <c r="G525" s="135">
        <v>62510.295312499999</v>
      </c>
      <c r="H525" s="135">
        <v>56658.673387096773</v>
      </c>
      <c r="I525" s="135">
        <v>54428.661668346773</v>
      </c>
      <c r="J525" s="135">
        <v>55025.255013020833</v>
      </c>
      <c r="K525" s="135">
        <v>71809.975554435485</v>
      </c>
      <c r="L525" s="135">
        <v>103523.68645833334</v>
      </c>
      <c r="M525" s="135">
        <v>162578.22379032258</v>
      </c>
      <c r="N525" s="28"/>
      <c r="O525" s="30"/>
      <c r="P525" s="30"/>
      <c r="Q525" s="30"/>
      <c r="R525" s="30"/>
      <c r="S525" s="28"/>
      <c r="T525" s="30"/>
      <c r="U525" s="28"/>
      <c r="V525" s="28"/>
      <c r="W525" s="30"/>
      <c r="X525" s="30"/>
    </row>
    <row r="526" spans="1:24" x14ac:dyDescent="0.25">
      <c r="A526" s="28">
        <f t="shared" si="221"/>
        <v>22</v>
      </c>
      <c r="B526" s="135">
        <v>182052.09425403227</v>
      </c>
      <c r="C526" s="135">
        <v>149453.31863839287</v>
      </c>
      <c r="D526" s="135">
        <v>120495.26587701614</v>
      </c>
      <c r="E526" s="135">
        <v>103972.25924479167</v>
      </c>
      <c r="F526" s="135">
        <v>74617.276713709682</v>
      </c>
      <c r="G526" s="135">
        <v>63046.62200520833</v>
      </c>
      <c r="H526" s="135">
        <v>57851.85748487903</v>
      </c>
      <c r="I526" s="135">
        <v>54136.739919354841</v>
      </c>
      <c r="J526" s="135">
        <v>56888.085156250003</v>
      </c>
      <c r="K526" s="135">
        <v>73351.040448588712</v>
      </c>
      <c r="L526" s="135">
        <v>110054.47083333334</v>
      </c>
      <c r="M526" s="135">
        <v>173249.45766129033</v>
      </c>
      <c r="N526" s="28"/>
      <c r="O526" s="30"/>
      <c r="P526" s="30"/>
      <c r="Q526" s="30"/>
      <c r="R526" s="30"/>
      <c r="S526" s="28"/>
      <c r="T526" s="30"/>
      <c r="U526" s="28"/>
      <c r="V526" s="28"/>
      <c r="W526" s="30"/>
      <c r="X526" s="30"/>
    </row>
    <row r="527" spans="1:24" x14ac:dyDescent="0.25">
      <c r="A527" s="28">
        <f t="shared" si="221"/>
        <v>23</v>
      </c>
      <c r="B527" s="135">
        <v>187163.22681451612</v>
      </c>
      <c r="C527" s="135">
        <v>153594.85853794642</v>
      </c>
      <c r="D527" s="135">
        <v>123369.61013104839</v>
      </c>
      <c r="E527" s="135">
        <v>100566.21705729167</v>
      </c>
      <c r="F527" s="135">
        <v>68851.273815524197</v>
      </c>
      <c r="G527" s="135">
        <v>57591.069921875001</v>
      </c>
      <c r="H527" s="135">
        <v>53346.114793346773</v>
      </c>
      <c r="I527" s="135">
        <v>50793.37689012097</v>
      </c>
      <c r="J527" s="135">
        <v>52881.279557291666</v>
      </c>
      <c r="K527" s="135">
        <v>67616.323840725803</v>
      </c>
      <c r="L527" s="135">
        <v>112077.5359375</v>
      </c>
      <c r="M527" s="135">
        <v>179171.14289314515</v>
      </c>
      <c r="N527" s="28"/>
      <c r="O527" s="30"/>
      <c r="P527" s="30"/>
      <c r="Q527" s="30"/>
      <c r="R527" s="30"/>
      <c r="S527" s="28"/>
      <c r="T527" s="30"/>
      <c r="U527" s="28"/>
      <c r="V527" s="28"/>
      <c r="W527" s="30"/>
      <c r="X527" s="30"/>
    </row>
    <row r="528" spans="1:24" x14ac:dyDescent="0.25">
      <c r="A528" s="28">
        <f>A527+1</f>
        <v>24</v>
      </c>
      <c r="B528" s="135">
        <v>186226.30821572582</v>
      </c>
      <c r="C528" s="135">
        <v>150659.37220982142</v>
      </c>
      <c r="D528" s="135">
        <v>120554.70388104839</v>
      </c>
      <c r="E528" s="135">
        <v>105331.45572916667</v>
      </c>
      <c r="F528" s="135">
        <v>73684.37310987903</v>
      </c>
      <c r="G528" s="135">
        <v>60781.034765625001</v>
      </c>
      <c r="H528" s="135">
        <v>55237.217615927417</v>
      </c>
      <c r="I528" s="135">
        <v>52673.220514112902</v>
      </c>
      <c r="J528" s="135">
        <v>54885.947395833333</v>
      </c>
      <c r="K528" s="135">
        <v>68434.816028225803</v>
      </c>
      <c r="L528" s="135">
        <v>108786.10859375</v>
      </c>
      <c r="M528" s="135">
        <v>179015.7525201613</v>
      </c>
      <c r="N528" s="28"/>
      <c r="O528" s="30"/>
      <c r="P528" s="30"/>
      <c r="Q528" s="30"/>
      <c r="R528" s="30"/>
      <c r="S528" s="28"/>
      <c r="T528" s="30"/>
      <c r="U528" s="28"/>
      <c r="V528" s="28"/>
      <c r="W528" s="30"/>
      <c r="X528" s="30"/>
    </row>
    <row r="529" spans="1:24" x14ac:dyDescent="0.25">
      <c r="A529" s="28" t="s">
        <v>55</v>
      </c>
      <c r="B529" s="135">
        <f>SUM(B505:B528)</f>
        <v>5768308.8487903224</v>
      </c>
      <c r="C529" s="135">
        <f t="shared" ref="C529:M529" si="222">SUM(C505:C528)</f>
        <v>4604447.6922433041</v>
      </c>
      <c r="D529" s="135">
        <f t="shared" si="222"/>
        <v>3522223.743951614</v>
      </c>
      <c r="E529" s="135">
        <f t="shared" si="222"/>
        <v>3055435.9151041671</v>
      </c>
      <c r="F529" s="135">
        <f t="shared" si="222"/>
        <v>2126464.0792590724</v>
      </c>
      <c r="G529" s="135">
        <f t="shared" si="222"/>
        <v>1703124.9130208332</v>
      </c>
      <c r="H529" s="135">
        <f t="shared" si="222"/>
        <v>1494830.8292590727</v>
      </c>
      <c r="I529" s="135">
        <f t="shared" si="222"/>
        <v>1411733.5958921369</v>
      </c>
      <c r="J529" s="135">
        <f t="shared" si="222"/>
        <v>1477448.6531901045</v>
      </c>
      <c r="K529" s="135">
        <f t="shared" si="222"/>
        <v>2030888.80141129</v>
      </c>
      <c r="L529" s="135">
        <f t="shared" si="222"/>
        <v>3187989.5873697908</v>
      </c>
      <c r="M529" s="135">
        <f t="shared" si="222"/>
        <v>5438795.2560483878</v>
      </c>
      <c r="N529" s="28"/>
      <c r="O529" s="28"/>
      <c r="Q529" s="32"/>
      <c r="R529" s="28"/>
      <c r="S529" s="28"/>
      <c r="T529" s="138"/>
      <c r="U529" s="28"/>
      <c r="V529" s="28"/>
      <c r="W529" s="28"/>
      <c r="X529" s="28"/>
    </row>
    <row r="530" spans="1:24" x14ac:dyDescent="0.25">
      <c r="A530" s="28" t="s">
        <v>53</v>
      </c>
      <c r="B530" s="28">
        <v>31</v>
      </c>
      <c r="C530" s="28">
        <v>28.25</v>
      </c>
      <c r="D530" s="28">
        <v>31</v>
      </c>
      <c r="E530" s="28">
        <v>30</v>
      </c>
      <c r="F530" s="28">
        <v>31</v>
      </c>
      <c r="G530" s="28">
        <v>30</v>
      </c>
      <c r="H530" s="28">
        <v>31</v>
      </c>
      <c r="I530" s="28">
        <v>31</v>
      </c>
      <c r="J530" s="28">
        <v>30</v>
      </c>
      <c r="K530" s="28">
        <v>31</v>
      </c>
      <c r="L530" s="28">
        <v>30</v>
      </c>
      <c r="M530" s="28">
        <v>31</v>
      </c>
      <c r="N530" s="28"/>
      <c r="O530" s="28"/>
      <c r="P530" s="31"/>
      <c r="Q530" s="31"/>
      <c r="R530" s="28"/>
      <c r="S530" s="28"/>
      <c r="T530" s="28"/>
      <c r="U530" s="28"/>
      <c r="V530" s="28"/>
      <c r="W530" s="28"/>
      <c r="X530" s="31"/>
    </row>
    <row r="531" spans="1:24" x14ac:dyDescent="0.25">
      <c r="A531" s="28" t="s">
        <v>54</v>
      </c>
      <c r="B531" s="135">
        <f>B530*B529</f>
        <v>178817574.3125</v>
      </c>
      <c r="C531" s="135">
        <f t="shared" ref="C531:M531" si="223">C530*C529</f>
        <v>130075647.30587333</v>
      </c>
      <c r="D531" s="135">
        <f t="shared" si="223"/>
        <v>109188936.06250003</v>
      </c>
      <c r="E531" s="135">
        <f t="shared" si="223"/>
        <v>91663077.453125015</v>
      </c>
      <c r="F531" s="135">
        <f t="shared" si="223"/>
        <v>65920386.457031243</v>
      </c>
      <c r="G531" s="135">
        <f t="shared" si="223"/>
        <v>51093747.390624993</v>
      </c>
      <c r="H531" s="135">
        <f t="shared" si="223"/>
        <v>46339755.70703125</v>
      </c>
      <c r="I531" s="135">
        <f t="shared" si="223"/>
        <v>43763741.472656243</v>
      </c>
      <c r="J531" s="135">
        <f t="shared" si="223"/>
        <v>44323459.595703132</v>
      </c>
      <c r="K531" s="135">
        <f t="shared" si="223"/>
        <v>62957552.843749985</v>
      </c>
      <c r="L531" s="135">
        <f t="shared" si="223"/>
        <v>95639687.62109372</v>
      </c>
      <c r="M531" s="135">
        <f t="shared" si="223"/>
        <v>168602652.93750003</v>
      </c>
      <c r="N531" s="135">
        <f>SUM(B531:M531)</f>
        <v>1088386219.159389</v>
      </c>
      <c r="O531" s="28"/>
      <c r="P531" s="31"/>
      <c r="Q531" s="31"/>
      <c r="R531" s="31"/>
      <c r="S531" s="28"/>
      <c r="T531" s="28"/>
      <c r="U531" s="28"/>
      <c r="V531" s="28"/>
      <c r="W531" s="28"/>
      <c r="X531" s="31"/>
    </row>
    <row r="532" spans="1:24" x14ac:dyDescent="0.25">
      <c r="A532" s="28"/>
      <c r="B532" s="28"/>
      <c r="C532" s="28"/>
      <c r="D532" s="28"/>
      <c r="E532" s="28"/>
      <c r="F532" s="28"/>
      <c r="G532" s="28"/>
      <c r="H532" s="28"/>
      <c r="I532" s="28"/>
      <c r="J532" s="28"/>
      <c r="K532" s="28"/>
      <c r="L532" s="28"/>
      <c r="M532" s="28"/>
      <c r="N532" s="28"/>
      <c r="O532" s="28"/>
      <c r="R532" s="28"/>
      <c r="S532" s="28"/>
      <c r="T532" s="28"/>
      <c r="U532" s="28"/>
      <c r="V532" s="28"/>
      <c r="W532" s="28"/>
      <c r="X532" s="28"/>
    </row>
    <row r="533" spans="1:24" x14ac:dyDescent="0.25">
      <c r="A533" s="28"/>
      <c r="B533" s="28"/>
      <c r="C533" s="28"/>
      <c r="D533" s="28"/>
      <c r="E533" s="28"/>
      <c r="F533" s="28"/>
      <c r="G533" s="28"/>
      <c r="H533" s="28"/>
      <c r="I533" s="28"/>
      <c r="J533" s="28"/>
      <c r="K533" s="28"/>
      <c r="L533" s="28"/>
      <c r="M533" s="28"/>
      <c r="N533" s="28"/>
      <c r="O533" s="28"/>
      <c r="R533" s="28"/>
      <c r="S533" s="28"/>
      <c r="T533" s="28"/>
      <c r="U533" s="28"/>
      <c r="V533" s="28"/>
      <c r="W533" s="28"/>
      <c r="X533" s="28"/>
    </row>
    <row r="534" spans="1:24" x14ac:dyDescent="0.25">
      <c r="A534" s="129" t="s">
        <v>74</v>
      </c>
      <c r="B534" s="28"/>
      <c r="C534" s="28"/>
      <c r="D534" s="28"/>
      <c r="E534" s="28"/>
      <c r="F534" s="28"/>
      <c r="G534" s="28"/>
      <c r="H534" s="28"/>
      <c r="I534" s="28"/>
      <c r="J534" s="28"/>
      <c r="K534" s="28"/>
      <c r="L534" s="28"/>
      <c r="M534" s="28"/>
      <c r="N534" s="28"/>
      <c r="O534" s="28"/>
      <c r="R534" s="28"/>
      <c r="S534" s="28"/>
      <c r="T534" s="28"/>
      <c r="U534" s="28"/>
      <c r="V534" s="28"/>
      <c r="W534" s="28"/>
      <c r="X534" s="28"/>
    </row>
    <row r="535" spans="1:24" x14ac:dyDescent="0.25">
      <c r="A535" s="28" t="s">
        <v>182</v>
      </c>
      <c r="B535" s="141" t="s">
        <v>189</v>
      </c>
      <c r="C535" s="28"/>
      <c r="D535" s="28"/>
      <c r="E535" s="28"/>
      <c r="F535" s="28"/>
      <c r="G535" s="28"/>
      <c r="H535" s="28"/>
      <c r="I535" s="28"/>
      <c r="J535" s="28"/>
      <c r="K535" s="28"/>
      <c r="L535" s="28"/>
      <c r="M535" s="28"/>
      <c r="N535" s="28"/>
      <c r="O535" s="28"/>
      <c r="R535" s="28"/>
      <c r="S535" s="28"/>
      <c r="T535" s="28"/>
      <c r="U535" s="28"/>
      <c r="V535" s="28"/>
      <c r="W535" s="28"/>
      <c r="X535" s="28"/>
    </row>
    <row r="536" spans="1:24" x14ac:dyDescent="0.25">
      <c r="A536" s="28"/>
      <c r="B536" s="29">
        <v>1</v>
      </c>
      <c r="C536" s="29">
        <f>B536+1</f>
        <v>2</v>
      </c>
      <c r="D536" s="29">
        <f t="shared" ref="D536" si="224">C536+1</f>
        <v>3</v>
      </c>
      <c r="E536" s="29">
        <f t="shared" ref="E536" si="225">D536+1</f>
        <v>4</v>
      </c>
      <c r="F536" s="29">
        <f t="shared" ref="F536" si="226">E536+1</f>
        <v>5</v>
      </c>
      <c r="G536" s="29">
        <f t="shared" ref="G536" si="227">F536+1</f>
        <v>6</v>
      </c>
      <c r="H536" s="29">
        <f t="shared" ref="H536" si="228">G536+1</f>
        <v>7</v>
      </c>
      <c r="I536" s="29">
        <f t="shared" ref="I536" si="229">H536+1</f>
        <v>8</v>
      </c>
      <c r="J536" s="29">
        <f t="shared" ref="J536" si="230">I536+1</f>
        <v>9</v>
      </c>
      <c r="K536" s="29">
        <f t="shared" ref="K536" si="231">J536+1</f>
        <v>10</v>
      </c>
      <c r="L536" s="29">
        <f t="shared" ref="L536" si="232">K536+1</f>
        <v>11</v>
      </c>
      <c r="M536" s="29">
        <f t="shared" ref="M536" si="233">L536+1</f>
        <v>12</v>
      </c>
      <c r="N536" s="28"/>
      <c r="O536" s="28"/>
      <c r="R536" s="28"/>
      <c r="S536" s="28"/>
      <c r="T536" s="28"/>
      <c r="U536" s="28"/>
      <c r="V536" s="28"/>
      <c r="W536" s="28"/>
      <c r="X536" s="28"/>
    </row>
    <row r="537" spans="1:24" x14ac:dyDescent="0.25">
      <c r="A537" s="28"/>
      <c r="B537" s="29" t="s">
        <v>39</v>
      </c>
      <c r="C537" s="29" t="s">
        <v>40</v>
      </c>
      <c r="D537" s="29" t="s">
        <v>41</v>
      </c>
      <c r="E537" s="29" t="s">
        <v>42</v>
      </c>
      <c r="F537" s="29" t="s">
        <v>43</v>
      </c>
      <c r="G537" s="29" t="s">
        <v>44</v>
      </c>
      <c r="H537" s="29" t="s">
        <v>45</v>
      </c>
      <c r="I537" s="29" t="s">
        <v>46</v>
      </c>
      <c r="J537" s="29" t="s">
        <v>47</v>
      </c>
      <c r="K537" s="29" t="s">
        <v>48</v>
      </c>
      <c r="L537" s="29" t="s">
        <v>49</v>
      </c>
      <c r="M537" s="29" t="s">
        <v>50</v>
      </c>
      <c r="N537" s="28"/>
      <c r="O537" s="28"/>
      <c r="P537" s="29"/>
      <c r="Q537" s="29"/>
      <c r="R537" s="28"/>
      <c r="S537" s="28"/>
      <c r="T537" s="28"/>
      <c r="U537" s="28"/>
      <c r="V537" s="28"/>
      <c r="W537" s="28"/>
      <c r="X537" s="29"/>
    </row>
    <row r="538" spans="1:24" x14ac:dyDescent="0.25">
      <c r="A538" s="28">
        <v>1</v>
      </c>
      <c r="B538" s="135">
        <v>602243.34072580643</v>
      </c>
      <c r="C538" s="135">
        <v>580782.55580357148</v>
      </c>
      <c r="D538" s="135">
        <v>561969.1451612903</v>
      </c>
      <c r="E538" s="135">
        <v>553664.32395833335</v>
      </c>
      <c r="F538" s="135">
        <v>552712.16028225806</v>
      </c>
      <c r="G538" s="135">
        <v>571520.234375</v>
      </c>
      <c r="H538" s="135">
        <v>591014.80947580643</v>
      </c>
      <c r="I538" s="135">
        <v>606582.42439516133</v>
      </c>
      <c r="J538" s="135">
        <v>586726.49895833328</v>
      </c>
      <c r="K538" s="135">
        <v>560784.12096774194</v>
      </c>
      <c r="L538" s="135">
        <v>554540.42708333337</v>
      </c>
      <c r="M538" s="135">
        <v>588880.76209677418</v>
      </c>
      <c r="N538" s="28"/>
      <c r="O538" s="30"/>
      <c r="P538" s="30"/>
      <c r="Q538" s="30"/>
      <c r="R538" s="30"/>
      <c r="S538" s="28"/>
      <c r="T538" s="30"/>
      <c r="U538" s="28"/>
      <c r="V538" s="28"/>
      <c r="W538" s="30"/>
      <c r="X538" s="30"/>
    </row>
    <row r="539" spans="1:24" x14ac:dyDescent="0.25">
      <c r="A539" s="28">
        <f>A538+1</f>
        <v>2</v>
      </c>
      <c r="B539" s="135">
        <v>600883.91935483867</v>
      </c>
      <c r="C539" s="135">
        <v>579357.12611607148</v>
      </c>
      <c r="D539" s="135">
        <v>556175.65826612909</v>
      </c>
      <c r="E539" s="135">
        <v>543548.1635416667</v>
      </c>
      <c r="F539" s="135">
        <v>538911.23689516133</v>
      </c>
      <c r="G539" s="135">
        <v>554927.26354166667</v>
      </c>
      <c r="H539" s="135">
        <v>572787.95060483867</v>
      </c>
      <c r="I539" s="135">
        <v>586887.60282258061</v>
      </c>
      <c r="J539" s="135">
        <v>568473.56770833337</v>
      </c>
      <c r="K539" s="135">
        <v>547304.45866935479</v>
      </c>
      <c r="L539" s="135">
        <v>546788.34062499995</v>
      </c>
      <c r="M539" s="135">
        <v>587810.57056451612</v>
      </c>
      <c r="N539" s="28"/>
      <c r="O539" s="30"/>
      <c r="P539" s="30"/>
      <c r="Q539" s="30"/>
      <c r="R539" s="30"/>
      <c r="S539" s="28"/>
      <c r="T539" s="30"/>
      <c r="U539" s="28"/>
      <c r="V539" s="28"/>
      <c r="W539" s="30"/>
      <c r="X539" s="30"/>
    </row>
    <row r="540" spans="1:24" x14ac:dyDescent="0.25">
      <c r="A540" s="28">
        <f t="shared" ref="A540:A560" si="234">A539+1</f>
        <v>3</v>
      </c>
      <c r="B540" s="135">
        <v>595271.39012096776</v>
      </c>
      <c r="C540" s="135">
        <v>573152.24888392852</v>
      </c>
      <c r="D540" s="135">
        <v>547861.38306451612</v>
      </c>
      <c r="E540" s="135">
        <v>543184.08854166663</v>
      </c>
      <c r="F540" s="135">
        <v>537643.80040322582</v>
      </c>
      <c r="G540" s="135">
        <v>551671.89270833333</v>
      </c>
      <c r="H540" s="135">
        <v>567309.04435483867</v>
      </c>
      <c r="I540" s="135">
        <v>579597.31653225806</v>
      </c>
      <c r="J540" s="135">
        <v>562326.06874999998</v>
      </c>
      <c r="K540" s="135">
        <v>543702.46169354836</v>
      </c>
      <c r="L540" s="135">
        <v>540058.48854166665</v>
      </c>
      <c r="M540" s="135">
        <v>583831.14616935479</v>
      </c>
      <c r="N540" s="28"/>
      <c r="O540" s="30"/>
      <c r="P540" s="30"/>
      <c r="Q540" s="30"/>
      <c r="R540" s="30"/>
      <c r="S540" s="28"/>
      <c r="T540" s="30"/>
      <c r="U540" s="28"/>
      <c r="V540" s="28"/>
      <c r="W540" s="30"/>
      <c r="X540" s="30"/>
    </row>
    <row r="541" spans="1:24" x14ac:dyDescent="0.25">
      <c r="A541" s="28">
        <f t="shared" si="234"/>
        <v>4</v>
      </c>
      <c r="B541" s="135">
        <v>602873.75604838715</v>
      </c>
      <c r="C541" s="135">
        <v>580166.07142857148</v>
      </c>
      <c r="D541" s="135">
        <v>552099.12298387091</v>
      </c>
      <c r="E541" s="135">
        <v>563725.46250000002</v>
      </c>
      <c r="F541" s="135">
        <v>563576.42338709673</v>
      </c>
      <c r="G541" s="135">
        <v>574387.44999999995</v>
      </c>
      <c r="H541" s="135">
        <v>590743.99092741939</v>
      </c>
      <c r="I541" s="135">
        <v>603476.48387096776</v>
      </c>
      <c r="J541" s="135">
        <v>585767.76249999995</v>
      </c>
      <c r="K541" s="135">
        <v>565521.07157258061</v>
      </c>
      <c r="L541" s="135">
        <v>543994.21562499995</v>
      </c>
      <c r="M541" s="135">
        <v>592029.54737903224</v>
      </c>
      <c r="N541" s="28"/>
      <c r="O541" s="30"/>
      <c r="P541" s="30"/>
      <c r="Q541" s="30"/>
      <c r="R541" s="30"/>
      <c r="S541" s="28"/>
      <c r="T541" s="30"/>
      <c r="U541" s="28"/>
      <c r="V541" s="28"/>
      <c r="W541" s="30"/>
      <c r="X541" s="30"/>
    </row>
    <row r="542" spans="1:24" x14ac:dyDescent="0.25">
      <c r="A542" s="28">
        <f t="shared" si="234"/>
        <v>5</v>
      </c>
      <c r="B542" s="135">
        <v>632498.42540322582</v>
      </c>
      <c r="C542" s="135">
        <v>610874.31808035716</v>
      </c>
      <c r="D542" s="135">
        <v>580991.03225806449</v>
      </c>
      <c r="E542" s="135">
        <v>606900.69062500005</v>
      </c>
      <c r="F542" s="135">
        <v>607345.00100806449</v>
      </c>
      <c r="G542" s="135">
        <v>615302.05833333335</v>
      </c>
      <c r="H542" s="135">
        <v>632616.47177419357</v>
      </c>
      <c r="I542" s="135">
        <v>645396.93346774194</v>
      </c>
      <c r="J542" s="135">
        <v>626040.171875</v>
      </c>
      <c r="K542" s="135">
        <v>605843.70463709673</v>
      </c>
      <c r="L542" s="135">
        <v>568445.76041666663</v>
      </c>
      <c r="M542" s="135">
        <v>623218.73084677418</v>
      </c>
      <c r="N542" s="28"/>
      <c r="O542" s="30"/>
      <c r="P542" s="30"/>
      <c r="Q542" s="30"/>
      <c r="R542" s="30"/>
      <c r="S542" s="28"/>
      <c r="T542" s="30"/>
      <c r="U542" s="28"/>
      <c r="V542" s="28"/>
      <c r="W542" s="30"/>
      <c r="X542" s="30"/>
    </row>
    <row r="543" spans="1:24" x14ac:dyDescent="0.25">
      <c r="A543" s="28">
        <f t="shared" si="234"/>
        <v>6</v>
      </c>
      <c r="B543" s="135">
        <v>671875.62903225806</v>
      </c>
      <c r="C543" s="135">
        <v>652369.06919642852</v>
      </c>
      <c r="D543" s="135">
        <v>623008.28326612909</v>
      </c>
      <c r="E543" s="135">
        <v>732492.34791666665</v>
      </c>
      <c r="F543" s="135">
        <v>760640.45564516133</v>
      </c>
      <c r="G543" s="135">
        <v>765484.82708333328</v>
      </c>
      <c r="H543" s="135">
        <v>781415.78225806449</v>
      </c>
      <c r="I543" s="135">
        <v>796187.49193548388</v>
      </c>
      <c r="J543" s="135">
        <v>780629.65208333335</v>
      </c>
      <c r="K543" s="135">
        <v>745927.90826612909</v>
      </c>
      <c r="L543" s="135">
        <v>610877.43854166672</v>
      </c>
      <c r="M543" s="135">
        <v>662569.07963709673</v>
      </c>
      <c r="N543" s="28"/>
      <c r="O543" s="30"/>
      <c r="P543" s="30"/>
      <c r="Q543" s="30"/>
      <c r="R543" s="30"/>
      <c r="S543" s="28"/>
      <c r="T543" s="30"/>
      <c r="U543" s="28"/>
      <c r="V543" s="28"/>
      <c r="W543" s="30"/>
      <c r="X543" s="30"/>
    </row>
    <row r="544" spans="1:24" x14ac:dyDescent="0.25">
      <c r="A544" s="28">
        <f t="shared" si="234"/>
        <v>7</v>
      </c>
      <c r="B544" s="135">
        <v>798698.85080645164</v>
      </c>
      <c r="C544" s="135">
        <v>784579.88839285716</v>
      </c>
      <c r="D544" s="135">
        <v>758360.3860887097</v>
      </c>
      <c r="E544" s="135">
        <v>904693.23958333337</v>
      </c>
      <c r="F544" s="135">
        <v>949258.6673387097</v>
      </c>
      <c r="G544" s="135">
        <v>960704.97916666663</v>
      </c>
      <c r="H544" s="135">
        <v>989995.87298387091</v>
      </c>
      <c r="I544" s="135">
        <v>1010246.8991935484</v>
      </c>
      <c r="J544" s="135">
        <v>966965.4916666667</v>
      </c>
      <c r="K544" s="135">
        <v>922314.26411290327</v>
      </c>
      <c r="L544" s="135">
        <v>741986.59270833328</v>
      </c>
      <c r="M544" s="135">
        <v>780918.46673387091</v>
      </c>
      <c r="N544" s="28"/>
      <c r="O544" s="30"/>
      <c r="P544" s="30"/>
      <c r="Q544" s="30"/>
      <c r="R544" s="30"/>
      <c r="S544" s="28"/>
      <c r="T544" s="30"/>
      <c r="U544" s="28"/>
      <c r="V544" s="28"/>
      <c r="W544" s="30"/>
      <c r="X544" s="30"/>
    </row>
    <row r="545" spans="1:24" x14ac:dyDescent="0.25">
      <c r="A545" s="28">
        <f t="shared" si="234"/>
        <v>8</v>
      </c>
      <c r="B545" s="135">
        <v>970501.64112903224</v>
      </c>
      <c r="C545" s="135">
        <v>956167.94866071432</v>
      </c>
      <c r="D545" s="135">
        <v>926770.86088709673</v>
      </c>
      <c r="E545" s="135">
        <v>1053297.7562500001</v>
      </c>
      <c r="F545" s="135">
        <v>1090780.0201612904</v>
      </c>
      <c r="G545" s="135">
        <v>1103522.3833333333</v>
      </c>
      <c r="H545" s="135">
        <v>1129283.6088709678</v>
      </c>
      <c r="I545" s="135">
        <v>1162140.4072580645</v>
      </c>
      <c r="J545" s="135">
        <v>1122362.3354166667</v>
      </c>
      <c r="K545" s="135">
        <v>1080005.6350806451</v>
      </c>
      <c r="L545" s="135">
        <v>902143.07499999995</v>
      </c>
      <c r="M545" s="135">
        <v>944794.39314516133</v>
      </c>
      <c r="N545" s="28"/>
      <c r="O545" s="30"/>
      <c r="P545" s="30"/>
      <c r="Q545" s="30"/>
      <c r="R545" s="30"/>
      <c r="S545" s="28"/>
      <c r="T545" s="30"/>
      <c r="U545" s="28"/>
      <c r="V545" s="28"/>
      <c r="W545" s="30"/>
      <c r="X545" s="30"/>
    </row>
    <row r="546" spans="1:24" x14ac:dyDescent="0.25">
      <c r="A546" s="28">
        <f t="shared" si="234"/>
        <v>9</v>
      </c>
      <c r="B546" s="135">
        <v>1084107.6592741935</v>
      </c>
      <c r="C546" s="135">
        <v>1077589.236607143</v>
      </c>
      <c r="D546" s="135">
        <v>1060211.6471774194</v>
      </c>
      <c r="E546" s="135">
        <v>1132095.1916666667</v>
      </c>
      <c r="F546" s="135">
        <v>1157297.7923387096</v>
      </c>
      <c r="G546" s="135">
        <v>1171928.6729166666</v>
      </c>
      <c r="H546" s="135">
        <v>1199334.6290322582</v>
      </c>
      <c r="I546" s="135">
        <v>1233231.7560483871</v>
      </c>
      <c r="J546" s="135">
        <v>1194203.1291666667</v>
      </c>
      <c r="K546" s="135">
        <v>1170466.7358870967</v>
      </c>
      <c r="L546" s="135">
        <v>1029357.30625</v>
      </c>
      <c r="M546" s="135">
        <v>1048219.8205645161</v>
      </c>
      <c r="N546" s="28"/>
      <c r="O546" s="30"/>
      <c r="P546" s="30"/>
      <c r="Q546" s="30"/>
      <c r="R546" s="30"/>
      <c r="S546" s="28"/>
      <c r="T546" s="30"/>
      <c r="U546" s="28"/>
      <c r="V546" s="28"/>
      <c r="W546" s="30"/>
      <c r="X546" s="30"/>
    </row>
    <row r="547" spans="1:24" x14ac:dyDescent="0.25">
      <c r="A547" s="28">
        <f t="shared" si="234"/>
        <v>10</v>
      </c>
      <c r="B547" s="135">
        <v>1133561.8064516129</v>
      </c>
      <c r="C547" s="135">
        <v>1132009.625</v>
      </c>
      <c r="D547" s="135">
        <v>1118936.1915322582</v>
      </c>
      <c r="E547" s="135">
        <v>1185534.6770833333</v>
      </c>
      <c r="F547" s="135">
        <v>1214350.8508064516</v>
      </c>
      <c r="G547" s="135">
        <v>1235929.3479166667</v>
      </c>
      <c r="H547" s="135">
        <v>1264459.3568548388</v>
      </c>
      <c r="I547" s="135">
        <v>1299808.2318548388</v>
      </c>
      <c r="J547" s="135">
        <v>1263414.8104166666</v>
      </c>
      <c r="K547" s="135">
        <v>1234915.4939516129</v>
      </c>
      <c r="L547" s="135">
        <v>1090215.7041666666</v>
      </c>
      <c r="M547" s="135">
        <v>1098595.0826612904</v>
      </c>
      <c r="N547" s="28"/>
      <c r="O547" s="30"/>
      <c r="P547" s="30"/>
      <c r="Q547" s="30"/>
      <c r="R547" s="30"/>
      <c r="S547" s="28"/>
      <c r="T547" s="30"/>
      <c r="U547" s="28"/>
      <c r="V547" s="28"/>
      <c r="W547" s="30"/>
      <c r="X547" s="30"/>
    </row>
    <row r="548" spans="1:24" x14ac:dyDescent="0.25">
      <c r="A548" s="28">
        <f t="shared" si="234"/>
        <v>11</v>
      </c>
      <c r="B548" s="135">
        <v>1169824.3165322582</v>
      </c>
      <c r="C548" s="135">
        <v>1175381.638392857</v>
      </c>
      <c r="D548" s="135">
        <v>1165177.7459677418</v>
      </c>
      <c r="E548" s="135">
        <v>1215390.5583333333</v>
      </c>
      <c r="F548" s="135">
        <v>1237702.9778225806</v>
      </c>
      <c r="G548" s="135">
        <v>1259548.9854166666</v>
      </c>
      <c r="H548" s="135">
        <v>1289356.0241935484</v>
      </c>
      <c r="I548" s="135">
        <v>1325976.3185483871</v>
      </c>
      <c r="J548" s="135">
        <v>1291207.0979166667</v>
      </c>
      <c r="K548" s="135">
        <v>1270074.8528225806</v>
      </c>
      <c r="L548" s="135">
        <v>1142093.5395833333</v>
      </c>
      <c r="M548" s="135">
        <v>1133810.0655241935</v>
      </c>
      <c r="N548" s="28"/>
      <c r="O548" s="30"/>
      <c r="P548" s="30"/>
      <c r="Q548" s="30"/>
      <c r="R548" s="30"/>
      <c r="S548" s="28"/>
      <c r="T548" s="30"/>
      <c r="U548" s="28"/>
      <c r="V548" s="28"/>
      <c r="W548" s="30"/>
      <c r="X548" s="30"/>
    </row>
    <row r="549" spans="1:24" x14ac:dyDescent="0.25">
      <c r="A549" s="28">
        <f t="shared" si="234"/>
        <v>12</v>
      </c>
      <c r="B549" s="135">
        <v>1178779.0887096773</v>
      </c>
      <c r="C549" s="135">
        <v>1193180.0401785714</v>
      </c>
      <c r="D549" s="135">
        <v>1186778.0806451612</v>
      </c>
      <c r="E549" s="135">
        <v>1228445.7583333333</v>
      </c>
      <c r="F549" s="135">
        <v>1250217.5564516129</v>
      </c>
      <c r="G549" s="135">
        <v>1270175.7208333334</v>
      </c>
      <c r="H549" s="135">
        <v>1302173.0060483871</v>
      </c>
      <c r="I549" s="135">
        <v>1341514.1592741935</v>
      </c>
      <c r="J549" s="135">
        <v>1310008.9479166667</v>
      </c>
      <c r="K549" s="135">
        <v>1290149.0927419355</v>
      </c>
      <c r="L549" s="135">
        <v>1166786.2958333334</v>
      </c>
      <c r="M549" s="135">
        <v>1147018.2883064516</v>
      </c>
      <c r="N549" s="28"/>
      <c r="O549" s="30"/>
      <c r="P549" s="30"/>
      <c r="Q549" s="30"/>
      <c r="R549" s="30"/>
      <c r="S549" s="28"/>
      <c r="T549" s="30"/>
      <c r="U549" s="28"/>
      <c r="V549" s="28"/>
      <c r="W549" s="30"/>
      <c r="X549" s="30"/>
    </row>
    <row r="550" spans="1:24" x14ac:dyDescent="0.25">
      <c r="A550" s="28">
        <f t="shared" si="234"/>
        <v>13</v>
      </c>
      <c r="B550" s="135">
        <v>1181434.3004032257</v>
      </c>
      <c r="C550" s="135">
        <v>1199922.4598214286</v>
      </c>
      <c r="D550" s="135">
        <v>1196904.252016129</v>
      </c>
      <c r="E550" s="135">
        <v>1235978.9520833334</v>
      </c>
      <c r="F550" s="135">
        <v>1257419.127016129</v>
      </c>
      <c r="G550" s="135">
        <v>1274608.4770833333</v>
      </c>
      <c r="H550" s="135">
        <v>1306580.1572580645</v>
      </c>
      <c r="I550" s="135">
        <v>1348472.5322580645</v>
      </c>
      <c r="J550" s="135">
        <v>1324878.0791666666</v>
      </c>
      <c r="K550" s="135">
        <v>1304645.3951612904</v>
      </c>
      <c r="L550" s="135">
        <v>1179817.5708333333</v>
      </c>
      <c r="M550" s="135">
        <v>1151844.1572580645</v>
      </c>
      <c r="N550" s="28"/>
      <c r="O550" s="30"/>
      <c r="P550" s="30"/>
      <c r="Q550" s="30"/>
      <c r="R550" s="30"/>
      <c r="S550" s="28"/>
      <c r="T550" s="30"/>
      <c r="U550" s="28"/>
      <c r="V550" s="28"/>
      <c r="W550" s="30"/>
      <c r="X550" s="30"/>
    </row>
    <row r="551" spans="1:24" x14ac:dyDescent="0.25">
      <c r="A551" s="28">
        <f t="shared" si="234"/>
        <v>14</v>
      </c>
      <c r="B551" s="135">
        <v>1183060.7036290322</v>
      </c>
      <c r="C551" s="135">
        <v>1204094.7433035714</v>
      </c>
      <c r="D551" s="135">
        <v>1202617.6391129033</v>
      </c>
      <c r="E551" s="135">
        <v>1241515.5874999999</v>
      </c>
      <c r="F551" s="135">
        <v>1264248.5846774194</v>
      </c>
      <c r="G551" s="135">
        <v>1282059.6020833333</v>
      </c>
      <c r="H551" s="135">
        <v>1315664.0504032257</v>
      </c>
      <c r="I551" s="135">
        <v>1357248.5967741935</v>
      </c>
      <c r="J551" s="135">
        <v>1335291.8604166666</v>
      </c>
      <c r="K551" s="135">
        <v>1312663.8830645161</v>
      </c>
      <c r="L551" s="135">
        <v>1184681.0666666667</v>
      </c>
      <c r="M551" s="135">
        <v>1151726.8004032257</v>
      </c>
      <c r="N551" s="28"/>
      <c r="O551" s="30"/>
      <c r="P551" s="30"/>
      <c r="Q551" s="30"/>
      <c r="R551" s="30"/>
      <c r="S551" s="28"/>
      <c r="T551" s="30"/>
      <c r="U551" s="28"/>
      <c r="V551" s="28"/>
      <c r="W551" s="30"/>
      <c r="X551" s="30"/>
    </row>
    <row r="552" spans="1:24" x14ac:dyDescent="0.25">
      <c r="A552" s="28">
        <f>A551+1</f>
        <v>15</v>
      </c>
      <c r="B552" s="135">
        <v>1178350.9818548388</v>
      </c>
      <c r="C552" s="135">
        <v>1202129.5825892857</v>
      </c>
      <c r="D552" s="135">
        <v>1202058.0584677418</v>
      </c>
      <c r="E552" s="135">
        <v>1230658.4395833334</v>
      </c>
      <c r="F552" s="135">
        <v>1254275.2197580645</v>
      </c>
      <c r="G552" s="135">
        <v>1272999.5854166667</v>
      </c>
      <c r="H552" s="135">
        <v>1304869.1391129033</v>
      </c>
      <c r="I552" s="135">
        <v>1343824.3064516129</v>
      </c>
      <c r="J552" s="135">
        <v>1321836.8416666666</v>
      </c>
      <c r="K552" s="135">
        <v>1298699.6370967743</v>
      </c>
      <c r="L552" s="135">
        <v>1179772.5770833334</v>
      </c>
      <c r="M552" s="135">
        <v>1143390.6038306451</v>
      </c>
      <c r="N552" s="28"/>
      <c r="O552" s="30"/>
      <c r="P552" s="30"/>
      <c r="Q552" s="30"/>
      <c r="R552" s="30"/>
      <c r="S552" s="28"/>
      <c r="T552" s="30"/>
      <c r="U552" s="28"/>
      <c r="V552" s="28"/>
      <c r="W552" s="30"/>
      <c r="X552" s="30"/>
    </row>
    <row r="553" spans="1:24" x14ac:dyDescent="0.25">
      <c r="A553" s="28">
        <f t="shared" si="234"/>
        <v>16</v>
      </c>
      <c r="B553" s="135">
        <v>1149868.9314516129</v>
      </c>
      <c r="C553" s="135">
        <v>1176850.6986607143</v>
      </c>
      <c r="D553" s="135">
        <v>1179553.4798387096</v>
      </c>
      <c r="E553" s="135">
        <v>1196416.4645833333</v>
      </c>
      <c r="F553" s="135">
        <v>1218797.0887096773</v>
      </c>
      <c r="G553" s="135">
        <v>1244945.7416666667</v>
      </c>
      <c r="H553" s="135">
        <v>1283186.6693548388</v>
      </c>
      <c r="I553" s="135">
        <v>1313504.7459677418</v>
      </c>
      <c r="J553" s="135">
        <v>1281290.3270833334</v>
      </c>
      <c r="K553" s="135">
        <v>1253886.7379032257</v>
      </c>
      <c r="L553" s="135">
        <v>1146948.2333333334</v>
      </c>
      <c r="M553" s="135">
        <v>1109279.2631048388</v>
      </c>
      <c r="N553" s="28"/>
      <c r="O553" s="30"/>
      <c r="P553" s="30"/>
      <c r="Q553" s="30"/>
      <c r="R553" s="30"/>
      <c r="S553" s="28"/>
      <c r="T553" s="30"/>
      <c r="U553" s="28"/>
      <c r="V553" s="28"/>
      <c r="W553" s="30"/>
      <c r="X553" s="30"/>
    </row>
    <row r="554" spans="1:24" x14ac:dyDescent="0.25">
      <c r="A554" s="28">
        <f t="shared" si="234"/>
        <v>17</v>
      </c>
      <c r="B554" s="135">
        <v>1101542.814516129</v>
      </c>
      <c r="C554" s="135">
        <v>1126600.825892857</v>
      </c>
      <c r="D554" s="135">
        <v>1136226.7842741935</v>
      </c>
      <c r="E554" s="135">
        <v>1127760.4333333333</v>
      </c>
      <c r="F554" s="135">
        <v>1146308.1370967743</v>
      </c>
      <c r="G554" s="135">
        <v>1180118.6625000001</v>
      </c>
      <c r="H554" s="135">
        <v>1221460.5241935484</v>
      </c>
      <c r="I554" s="135">
        <v>1244342.622983871</v>
      </c>
      <c r="J554" s="135">
        <v>1194742.9312499999</v>
      </c>
      <c r="K554" s="135">
        <v>1154672.1068548388</v>
      </c>
      <c r="L554" s="135">
        <v>1081093.5270833333</v>
      </c>
      <c r="M554" s="135">
        <v>1065087.7872983871</v>
      </c>
      <c r="N554" s="28"/>
      <c r="O554" s="30"/>
      <c r="P554" s="30"/>
      <c r="Q554" s="30"/>
      <c r="R554" s="30"/>
      <c r="S554" s="28"/>
      <c r="T554" s="30"/>
      <c r="U554" s="28"/>
      <c r="V554" s="28"/>
      <c r="W554" s="30"/>
      <c r="X554" s="30"/>
    </row>
    <row r="555" spans="1:24" x14ac:dyDescent="0.25">
      <c r="A555" s="28">
        <f t="shared" si="234"/>
        <v>18</v>
      </c>
      <c r="B555" s="135">
        <v>1028358.8528225806</v>
      </c>
      <c r="C555" s="135">
        <v>1036782.5491071428</v>
      </c>
      <c r="D555" s="135">
        <v>1039806.3770161291</v>
      </c>
      <c r="E555" s="135">
        <v>1001690.0208333334</v>
      </c>
      <c r="F555" s="135">
        <v>1016951.7802419355</v>
      </c>
      <c r="G555" s="135">
        <v>1056652.8979166667</v>
      </c>
      <c r="H555" s="135">
        <v>1092179.4959677418</v>
      </c>
      <c r="I555" s="135">
        <v>1102008.2076612904</v>
      </c>
      <c r="J555" s="135">
        <v>1041061.46875</v>
      </c>
      <c r="K555" s="135">
        <v>1014483.5120967742</v>
      </c>
      <c r="L555" s="135">
        <v>1005251.9625</v>
      </c>
      <c r="M555" s="135">
        <v>997015.81350806449</v>
      </c>
      <c r="N555" s="28"/>
      <c r="O555" s="30"/>
      <c r="P555" s="30"/>
      <c r="Q555" s="30"/>
      <c r="R555" s="30"/>
      <c r="S555" s="28"/>
      <c r="T555" s="30"/>
      <c r="U555" s="28"/>
      <c r="V555" s="28"/>
      <c r="W555" s="30"/>
      <c r="X555" s="30"/>
    </row>
    <row r="556" spans="1:24" x14ac:dyDescent="0.25">
      <c r="A556" s="28">
        <f t="shared" si="234"/>
        <v>19</v>
      </c>
      <c r="B556" s="135">
        <v>918758.44556451612</v>
      </c>
      <c r="C556" s="135">
        <v>921239.48214285716</v>
      </c>
      <c r="D556" s="135">
        <v>919846.77822580643</v>
      </c>
      <c r="E556" s="135">
        <v>880096.79583333328</v>
      </c>
      <c r="F556" s="135">
        <v>888654.83064516133</v>
      </c>
      <c r="G556" s="135">
        <v>927407.17291666672</v>
      </c>
      <c r="H556" s="135">
        <v>961449.04435483867</v>
      </c>
      <c r="I556" s="135">
        <v>968409.05846774194</v>
      </c>
      <c r="J556" s="135">
        <v>924864.04791666672</v>
      </c>
      <c r="K556" s="135">
        <v>901057.73588709673</v>
      </c>
      <c r="L556" s="135">
        <v>897522.55833333335</v>
      </c>
      <c r="M556" s="135">
        <v>893664.73487903224</v>
      </c>
      <c r="N556" s="28"/>
      <c r="O556" s="30"/>
      <c r="P556" s="30"/>
      <c r="Q556" s="30"/>
      <c r="R556" s="30"/>
      <c r="S556" s="28"/>
      <c r="T556" s="30"/>
      <c r="U556" s="28"/>
      <c r="V556" s="28"/>
      <c r="W556" s="30"/>
      <c r="X556" s="30"/>
    </row>
    <row r="557" spans="1:24" x14ac:dyDescent="0.25">
      <c r="A557" s="28">
        <f t="shared" si="234"/>
        <v>20</v>
      </c>
      <c r="B557" s="135">
        <v>844109.89112903224</v>
      </c>
      <c r="C557" s="135">
        <v>838222.58258928568</v>
      </c>
      <c r="D557" s="135">
        <v>829348.50201612909</v>
      </c>
      <c r="E557" s="135">
        <v>803703.24375000002</v>
      </c>
      <c r="F557" s="135">
        <v>810551.71370967745</v>
      </c>
      <c r="G557" s="135">
        <v>840082.87916666665</v>
      </c>
      <c r="H557" s="135">
        <v>870212.16532258061</v>
      </c>
      <c r="I557" s="135">
        <v>885412.40120967745</v>
      </c>
      <c r="J557" s="135">
        <v>847647.21875</v>
      </c>
      <c r="K557" s="135">
        <v>823374.01814516133</v>
      </c>
      <c r="L557" s="135">
        <v>815106.58750000002</v>
      </c>
      <c r="M557" s="135">
        <v>821525.21471774194</v>
      </c>
      <c r="N557" s="28"/>
      <c r="O557" s="30"/>
      <c r="P557" s="30"/>
      <c r="Q557" s="30"/>
      <c r="R557" s="30"/>
      <c r="S557" s="28"/>
      <c r="T557" s="30"/>
      <c r="U557" s="28"/>
      <c r="V557" s="28"/>
      <c r="W557" s="30"/>
      <c r="X557" s="30"/>
    </row>
    <row r="558" spans="1:24" x14ac:dyDescent="0.25">
      <c r="A558" s="28">
        <f>A557+1</f>
        <v>21</v>
      </c>
      <c r="B558" s="135">
        <v>796500.27419354836</v>
      </c>
      <c r="C558" s="135">
        <v>784595.15625</v>
      </c>
      <c r="D558" s="135">
        <v>771042.11693548388</v>
      </c>
      <c r="E558" s="135">
        <v>743090.2</v>
      </c>
      <c r="F558" s="135">
        <v>743385.4798387097</v>
      </c>
      <c r="G558" s="135">
        <v>767633.92500000005</v>
      </c>
      <c r="H558" s="135">
        <v>794625.3951612903</v>
      </c>
      <c r="I558" s="135">
        <v>811820.46169354836</v>
      </c>
      <c r="J558" s="135">
        <v>780781.2104166667</v>
      </c>
      <c r="K558" s="135">
        <v>759927.6451612903</v>
      </c>
      <c r="L558" s="135">
        <v>759734.39687499998</v>
      </c>
      <c r="M558" s="135">
        <v>776447.35584677418</v>
      </c>
      <c r="N558" s="28"/>
      <c r="O558" s="30"/>
      <c r="P558" s="30"/>
      <c r="Q558" s="30"/>
      <c r="R558" s="30"/>
      <c r="S558" s="28"/>
      <c r="T558" s="30"/>
      <c r="U558" s="28"/>
      <c r="V558" s="28"/>
      <c r="W558" s="30"/>
      <c r="X558" s="30"/>
    </row>
    <row r="559" spans="1:24" x14ac:dyDescent="0.25">
      <c r="A559" s="28">
        <f t="shared" si="234"/>
        <v>22</v>
      </c>
      <c r="B559" s="135">
        <v>747162.55443548388</v>
      </c>
      <c r="C559" s="135">
        <v>732142.75</v>
      </c>
      <c r="D559" s="135">
        <v>718368.26915322582</v>
      </c>
      <c r="E559" s="135">
        <v>663560</v>
      </c>
      <c r="F559" s="135">
        <v>656289.08366935479</v>
      </c>
      <c r="G559" s="135">
        <v>681110.10416666663</v>
      </c>
      <c r="H559" s="135">
        <v>705720.18951612909</v>
      </c>
      <c r="I559" s="135">
        <v>723453.71370967745</v>
      </c>
      <c r="J559" s="135">
        <v>698272.125</v>
      </c>
      <c r="K559" s="135">
        <v>678593.30443548388</v>
      </c>
      <c r="L559" s="135">
        <v>710065.84479166672</v>
      </c>
      <c r="M559" s="135">
        <v>731587.19354838715</v>
      </c>
      <c r="N559" s="28"/>
      <c r="O559" s="30"/>
      <c r="P559" s="30"/>
      <c r="Q559" s="30"/>
      <c r="R559" s="30"/>
      <c r="S559" s="28"/>
      <c r="T559" s="30"/>
      <c r="U559" s="28"/>
      <c r="V559" s="28"/>
      <c r="W559" s="30"/>
      <c r="X559" s="30"/>
    </row>
    <row r="560" spans="1:24" x14ac:dyDescent="0.25">
      <c r="A560" s="28">
        <f t="shared" si="234"/>
        <v>23</v>
      </c>
      <c r="B560" s="135">
        <v>670591.6048387097</v>
      </c>
      <c r="C560" s="135">
        <v>654215.05133928568</v>
      </c>
      <c r="D560" s="135">
        <v>637844.00705645164</v>
      </c>
      <c r="E560" s="135">
        <v>606567.6020833333</v>
      </c>
      <c r="F560" s="135">
        <v>603107.14415322582</v>
      </c>
      <c r="G560" s="135">
        <v>624075.51249999995</v>
      </c>
      <c r="H560" s="135">
        <v>646159.56653225806</v>
      </c>
      <c r="I560" s="135">
        <v>663069.34677419357</v>
      </c>
      <c r="J560" s="135">
        <v>639263.50208333333</v>
      </c>
      <c r="K560" s="135">
        <v>617726.59778225806</v>
      </c>
      <c r="L560" s="135">
        <v>629521.43541666667</v>
      </c>
      <c r="M560" s="135">
        <v>655406.40120967745</v>
      </c>
      <c r="N560" s="28"/>
      <c r="O560" s="30"/>
      <c r="P560" s="30"/>
      <c r="Q560" s="30"/>
      <c r="R560" s="30"/>
      <c r="S560" s="28"/>
      <c r="T560" s="30"/>
      <c r="U560" s="28"/>
      <c r="V560" s="28"/>
      <c r="W560" s="30"/>
      <c r="X560" s="30"/>
    </row>
    <row r="561" spans="1:24" x14ac:dyDescent="0.25">
      <c r="A561" s="28">
        <f>A560+1</f>
        <v>24</v>
      </c>
      <c r="B561" s="135">
        <v>629670.90423387091</v>
      </c>
      <c r="C561" s="135">
        <v>611500.82142857148</v>
      </c>
      <c r="D561" s="135">
        <v>594050.42237903224</v>
      </c>
      <c r="E561" s="135">
        <v>572492.7895833333</v>
      </c>
      <c r="F561" s="135">
        <v>567014.1139112903</v>
      </c>
      <c r="G561" s="135">
        <v>590115.29062500002</v>
      </c>
      <c r="H561" s="135">
        <v>609233.25201612909</v>
      </c>
      <c r="I561" s="135">
        <v>623649.40322580643</v>
      </c>
      <c r="J561" s="135">
        <v>605520.42291666672</v>
      </c>
      <c r="K561" s="135">
        <v>577256.54435483867</v>
      </c>
      <c r="L561" s="135">
        <v>586403.29166666663</v>
      </c>
      <c r="M561" s="135">
        <v>615811.57661290327</v>
      </c>
      <c r="N561" s="28"/>
      <c r="O561" s="30"/>
      <c r="P561" s="30"/>
      <c r="Q561" s="30"/>
      <c r="R561" s="30"/>
      <c r="S561" s="28"/>
      <c r="T561" s="30"/>
      <c r="U561" s="28"/>
      <c r="V561" s="28"/>
      <c r="W561" s="30"/>
      <c r="X561" s="30"/>
    </row>
    <row r="562" spans="1:24" x14ac:dyDescent="0.25">
      <c r="A562" s="28" t="s">
        <v>55</v>
      </c>
      <c r="B562" s="135">
        <f>SUM(B538:B561)</f>
        <v>21470530.08266129</v>
      </c>
      <c r="C562" s="135">
        <f t="shared" ref="C562:M562" si="235">SUM(C538:C561)</f>
        <v>21383906.469866075</v>
      </c>
      <c r="D562" s="135">
        <f t="shared" si="235"/>
        <v>21066006.223790325</v>
      </c>
      <c r="E562" s="135">
        <f t="shared" si="235"/>
        <v>21566502.787499994</v>
      </c>
      <c r="F562" s="135">
        <f t="shared" si="235"/>
        <v>21887439.245967742</v>
      </c>
      <c r="G562" s="135">
        <f t="shared" si="235"/>
        <v>22376913.666666668</v>
      </c>
      <c r="H562" s="135">
        <f t="shared" si="235"/>
        <v>23021830.196572579</v>
      </c>
      <c r="I562" s="135">
        <f t="shared" si="235"/>
        <v>23576261.422379032</v>
      </c>
      <c r="J562" s="135">
        <f t="shared" si="235"/>
        <v>22853575.569791663</v>
      </c>
      <c r="K562" s="135">
        <f t="shared" si="235"/>
        <v>22233996.91834677</v>
      </c>
      <c r="L562" s="135">
        <f t="shared" si="235"/>
        <v>20613206.236458331</v>
      </c>
      <c r="M562" s="135">
        <f t="shared" si="235"/>
        <v>20904482.855846778</v>
      </c>
      <c r="N562" s="28"/>
      <c r="O562" s="28"/>
      <c r="R562" s="28"/>
      <c r="S562" s="28"/>
      <c r="T562" s="138"/>
      <c r="U562" s="28"/>
      <c r="V562" s="28"/>
      <c r="W562" s="28"/>
      <c r="X562" s="28"/>
    </row>
    <row r="563" spans="1:24" x14ac:dyDescent="0.25">
      <c r="A563" s="28" t="s">
        <v>53</v>
      </c>
      <c r="B563" s="28">
        <v>31</v>
      </c>
      <c r="C563" s="28">
        <v>28.25</v>
      </c>
      <c r="D563" s="28">
        <v>31</v>
      </c>
      <c r="E563" s="28">
        <v>30</v>
      </c>
      <c r="F563" s="28">
        <v>31</v>
      </c>
      <c r="G563" s="28">
        <v>30</v>
      </c>
      <c r="H563" s="28">
        <v>31</v>
      </c>
      <c r="I563" s="28">
        <v>31</v>
      </c>
      <c r="J563" s="28">
        <v>30</v>
      </c>
      <c r="K563" s="28">
        <v>31</v>
      </c>
      <c r="L563" s="28">
        <v>30</v>
      </c>
      <c r="M563" s="28">
        <v>31</v>
      </c>
      <c r="N563" s="28"/>
      <c r="O563" s="28"/>
      <c r="P563" s="31"/>
      <c r="Q563" s="31"/>
      <c r="R563" s="28"/>
      <c r="S563" s="28"/>
      <c r="T563" s="28"/>
      <c r="U563" s="28"/>
      <c r="V563" s="28"/>
      <c r="W563" s="28"/>
      <c r="X563" s="31"/>
    </row>
    <row r="564" spans="1:24" x14ac:dyDescent="0.25">
      <c r="A564" s="28" t="s">
        <v>54</v>
      </c>
      <c r="B564" s="135">
        <f>B563*B562</f>
        <v>665586432.5625</v>
      </c>
      <c r="C564" s="135">
        <f t="shared" ref="C564:M564" si="236">C563*C562</f>
        <v>604095357.77371657</v>
      </c>
      <c r="D564" s="135">
        <f t="shared" si="236"/>
        <v>653046192.93750012</v>
      </c>
      <c r="E564" s="135">
        <f t="shared" si="236"/>
        <v>646995083.62499976</v>
      </c>
      <c r="F564" s="135">
        <f t="shared" si="236"/>
        <v>678510616.625</v>
      </c>
      <c r="G564" s="135">
        <f t="shared" si="236"/>
        <v>671307410</v>
      </c>
      <c r="H564" s="135">
        <f t="shared" si="236"/>
        <v>713676736.09375</v>
      </c>
      <c r="I564" s="135">
        <f t="shared" si="236"/>
        <v>730864104.09375</v>
      </c>
      <c r="J564" s="135">
        <f t="shared" si="236"/>
        <v>685607267.09374988</v>
      </c>
      <c r="K564" s="135">
        <f t="shared" si="236"/>
        <v>689253904.46874988</v>
      </c>
      <c r="L564" s="135">
        <f t="shared" si="236"/>
        <v>618396187.09375</v>
      </c>
      <c r="M564" s="135">
        <f t="shared" si="236"/>
        <v>648038968.53125012</v>
      </c>
      <c r="N564" s="135">
        <f>SUM(B564:M564)</f>
        <v>8005378260.898716</v>
      </c>
      <c r="O564" s="28"/>
      <c r="P564" s="31"/>
      <c r="Q564" s="31"/>
      <c r="R564" s="31"/>
      <c r="S564" s="28"/>
      <c r="T564" s="28"/>
      <c r="U564" s="28"/>
      <c r="V564" s="28"/>
      <c r="W564" s="28"/>
      <c r="X564" s="31"/>
    </row>
    <row r="565" spans="1:24" x14ac:dyDescent="0.25">
      <c r="A565" s="28"/>
      <c r="B565" s="28"/>
      <c r="C565" s="28"/>
      <c r="D565" s="28"/>
      <c r="E565" s="28"/>
      <c r="F565" s="28"/>
      <c r="G565" s="28"/>
      <c r="H565" s="28"/>
      <c r="I565" s="28"/>
      <c r="J565" s="28"/>
      <c r="K565" s="28"/>
      <c r="L565" s="28"/>
      <c r="M565" s="28"/>
      <c r="N565" s="28"/>
      <c r="O565" s="28"/>
      <c r="R565" s="28"/>
      <c r="S565" s="28"/>
      <c r="T565" s="28"/>
      <c r="U565" s="28"/>
      <c r="V565" s="28"/>
      <c r="W565" s="28"/>
      <c r="X565" s="28"/>
    </row>
    <row r="566" spans="1:24" x14ac:dyDescent="0.25">
      <c r="A566" s="28"/>
      <c r="B566" s="28"/>
      <c r="C566" s="28"/>
      <c r="D566" s="28"/>
      <c r="E566" s="28"/>
      <c r="F566" s="28"/>
      <c r="G566" s="28"/>
      <c r="H566" s="28"/>
      <c r="I566" s="28"/>
      <c r="J566" s="28"/>
      <c r="K566" s="28"/>
      <c r="L566" s="28"/>
      <c r="M566" s="28"/>
      <c r="N566" s="28"/>
      <c r="O566" s="28"/>
      <c r="R566" s="28"/>
      <c r="S566" s="28"/>
      <c r="T566" s="28"/>
      <c r="U566" s="28"/>
      <c r="V566" s="28"/>
      <c r="W566" s="28"/>
      <c r="X566" s="28"/>
    </row>
    <row r="567" spans="1:24" x14ac:dyDescent="0.25">
      <c r="A567" s="129" t="s">
        <v>108</v>
      </c>
      <c r="B567" s="28"/>
      <c r="C567" s="28"/>
      <c r="D567" s="28"/>
      <c r="E567" s="28"/>
      <c r="F567" s="28"/>
      <c r="G567" s="28"/>
      <c r="H567" s="28"/>
      <c r="I567" s="28"/>
      <c r="J567" s="28"/>
      <c r="K567" s="28"/>
      <c r="L567" s="28"/>
      <c r="M567" s="28"/>
      <c r="N567" s="28"/>
      <c r="O567" s="28"/>
      <c r="R567" s="28"/>
      <c r="S567" s="28"/>
      <c r="T567" s="28"/>
      <c r="U567" s="28"/>
      <c r="V567" s="28"/>
      <c r="W567" s="28"/>
      <c r="X567" s="28"/>
    </row>
    <row r="568" spans="1:24" x14ac:dyDescent="0.25">
      <c r="A568" s="28" t="s">
        <v>182</v>
      </c>
      <c r="B568" s="141" t="s">
        <v>189</v>
      </c>
      <c r="C568" s="28"/>
      <c r="D568" s="28"/>
      <c r="E568" s="28"/>
      <c r="F568" s="28"/>
      <c r="G568" s="28"/>
      <c r="H568" s="28"/>
      <c r="I568" s="28"/>
      <c r="J568" s="28"/>
      <c r="K568" s="28"/>
      <c r="L568" s="28"/>
      <c r="M568" s="28"/>
      <c r="N568" s="28"/>
      <c r="O568" s="28"/>
      <c r="R568" s="28"/>
      <c r="S568" s="28"/>
      <c r="T568" s="28"/>
      <c r="U568" s="28"/>
      <c r="V568" s="28"/>
      <c r="W568" s="28"/>
      <c r="X568" s="28"/>
    </row>
    <row r="569" spans="1:24" x14ac:dyDescent="0.25">
      <c r="A569" s="28"/>
      <c r="B569" s="29">
        <v>1</v>
      </c>
      <c r="C569" s="29">
        <f>B569+1</f>
        <v>2</v>
      </c>
      <c r="D569" s="29">
        <f t="shared" ref="D569" si="237">C569+1</f>
        <v>3</v>
      </c>
      <c r="E569" s="29">
        <f t="shared" ref="E569" si="238">D569+1</f>
        <v>4</v>
      </c>
      <c r="F569" s="29">
        <f t="shared" ref="F569" si="239">E569+1</f>
        <v>5</v>
      </c>
      <c r="G569" s="29">
        <f t="shared" ref="G569" si="240">F569+1</f>
        <v>6</v>
      </c>
      <c r="H569" s="29">
        <f t="shared" ref="H569" si="241">G569+1</f>
        <v>7</v>
      </c>
      <c r="I569" s="29">
        <f t="shared" ref="I569" si="242">H569+1</f>
        <v>8</v>
      </c>
      <c r="J569" s="29">
        <f t="shared" ref="J569" si="243">I569+1</f>
        <v>9</v>
      </c>
      <c r="K569" s="29">
        <f t="shared" ref="K569" si="244">J569+1</f>
        <v>10</v>
      </c>
      <c r="L569" s="29">
        <f t="shared" ref="L569" si="245">K569+1</f>
        <v>11</v>
      </c>
      <c r="M569" s="29">
        <f t="shared" ref="M569" si="246">L569+1</f>
        <v>12</v>
      </c>
      <c r="N569" s="28"/>
      <c r="O569" s="28"/>
      <c r="R569" s="28"/>
      <c r="S569" s="28"/>
      <c r="T569" s="28"/>
      <c r="U569" s="28"/>
      <c r="V569" s="28"/>
      <c r="W569" s="28"/>
      <c r="X569" s="28"/>
    </row>
    <row r="570" spans="1:24" x14ac:dyDescent="0.25">
      <c r="A570" s="28"/>
      <c r="B570" s="29" t="s">
        <v>39</v>
      </c>
      <c r="C570" s="29" t="s">
        <v>40</v>
      </c>
      <c r="D570" s="29" t="s">
        <v>41</v>
      </c>
      <c r="E570" s="29" t="s">
        <v>42</v>
      </c>
      <c r="F570" s="29" t="s">
        <v>43</v>
      </c>
      <c r="G570" s="29" t="s">
        <v>44</v>
      </c>
      <c r="H570" s="29" t="s">
        <v>45</v>
      </c>
      <c r="I570" s="29" t="s">
        <v>46</v>
      </c>
      <c r="J570" s="29" t="s">
        <v>47</v>
      </c>
      <c r="K570" s="29" t="s">
        <v>48</v>
      </c>
      <c r="L570" s="29" t="s">
        <v>49</v>
      </c>
      <c r="M570" s="29" t="s">
        <v>50</v>
      </c>
      <c r="N570" s="28"/>
      <c r="O570" s="28"/>
      <c r="P570" s="29"/>
      <c r="Q570" s="29"/>
      <c r="R570" s="28"/>
      <c r="S570" s="28"/>
      <c r="T570" s="28"/>
      <c r="U570" s="28"/>
      <c r="V570" s="28"/>
      <c r="W570" s="28"/>
      <c r="X570" s="29"/>
    </row>
    <row r="571" spans="1:24" x14ac:dyDescent="0.25">
      <c r="A571" s="28">
        <v>1</v>
      </c>
      <c r="B571" s="135">
        <v>24316.446257560485</v>
      </c>
      <c r="C571" s="135">
        <v>24325.665806361609</v>
      </c>
      <c r="D571" s="135">
        <v>24457.177986391129</v>
      </c>
      <c r="E571" s="135">
        <v>23780.806966145832</v>
      </c>
      <c r="F571" s="135">
        <v>23800.360887096773</v>
      </c>
      <c r="G571" s="135">
        <v>24031.887565104167</v>
      </c>
      <c r="H571" s="135">
        <v>24083.739163306451</v>
      </c>
      <c r="I571" s="135">
        <v>23981.104019657258</v>
      </c>
      <c r="J571" s="135">
        <v>23957.131119791666</v>
      </c>
      <c r="K571" s="135">
        <v>23860.924899193549</v>
      </c>
      <c r="L571" s="135">
        <v>24402.050325520835</v>
      </c>
      <c r="M571" s="135">
        <v>24362.943296370966</v>
      </c>
      <c r="N571" s="28"/>
      <c r="O571" s="30"/>
      <c r="P571" s="30"/>
      <c r="Q571" s="30"/>
      <c r="R571" s="30"/>
      <c r="S571" s="28"/>
      <c r="T571" s="30"/>
      <c r="U571" s="28"/>
      <c r="V571" s="28"/>
      <c r="W571" s="30"/>
      <c r="X571" s="30"/>
    </row>
    <row r="572" spans="1:24" x14ac:dyDescent="0.25">
      <c r="A572" s="28">
        <f>A571+1</f>
        <v>2</v>
      </c>
      <c r="B572" s="135">
        <v>23417.313193044356</v>
      </c>
      <c r="C572" s="135">
        <v>23428.545270647322</v>
      </c>
      <c r="D572" s="135">
        <v>23523.944115423386</v>
      </c>
      <c r="E572" s="135">
        <v>24061.875716145834</v>
      </c>
      <c r="F572" s="135">
        <v>24423.510143649193</v>
      </c>
      <c r="G572" s="135">
        <v>24625.154492187499</v>
      </c>
      <c r="H572" s="135">
        <v>24669.509198588708</v>
      </c>
      <c r="I572" s="135">
        <v>24622.296181955644</v>
      </c>
      <c r="J572" s="135">
        <v>24575.590755208334</v>
      </c>
      <c r="K572" s="135">
        <v>24244.280241935485</v>
      </c>
      <c r="L572" s="135">
        <v>23454.198763020835</v>
      </c>
      <c r="M572" s="135">
        <v>23490.197895665322</v>
      </c>
      <c r="N572" s="28"/>
      <c r="O572" s="30"/>
      <c r="P572" s="30"/>
      <c r="Q572" s="30"/>
      <c r="R572" s="30"/>
      <c r="S572" s="28"/>
      <c r="T572" s="30"/>
      <c r="U572" s="28"/>
      <c r="V572" s="28"/>
      <c r="W572" s="30"/>
      <c r="X572" s="30"/>
    </row>
    <row r="573" spans="1:24" x14ac:dyDescent="0.25">
      <c r="A573" s="28">
        <f t="shared" ref="A573:A593" si="247">A572+1</f>
        <v>3</v>
      </c>
      <c r="B573" s="135">
        <v>24002.353011592742</v>
      </c>
      <c r="C573" s="135">
        <v>24028.635951450891</v>
      </c>
      <c r="D573" s="135">
        <v>24143.714339717742</v>
      </c>
      <c r="E573" s="135">
        <v>27472.882421875001</v>
      </c>
      <c r="F573" s="135">
        <v>28572.88558467742</v>
      </c>
      <c r="G573" s="135">
        <v>28573.080078125</v>
      </c>
      <c r="H573" s="135">
        <v>28623.178994455644</v>
      </c>
      <c r="I573" s="135">
        <v>28779.423954133064</v>
      </c>
      <c r="J573" s="135">
        <v>28616.27734375</v>
      </c>
      <c r="K573" s="135">
        <v>27891.564201108871</v>
      </c>
      <c r="L573" s="135">
        <v>24056.408984375001</v>
      </c>
      <c r="M573" s="135">
        <v>24079.315650201614</v>
      </c>
      <c r="N573" s="28"/>
      <c r="O573" s="30"/>
      <c r="P573" s="30"/>
      <c r="Q573" s="30"/>
      <c r="R573" s="30"/>
      <c r="S573" s="28"/>
      <c r="T573" s="30"/>
      <c r="U573" s="28"/>
      <c r="V573" s="28"/>
      <c r="W573" s="30"/>
      <c r="X573" s="30"/>
    </row>
    <row r="574" spans="1:24" x14ac:dyDescent="0.25">
      <c r="A574" s="28">
        <f t="shared" si="247"/>
        <v>4</v>
      </c>
      <c r="B574" s="135">
        <v>27986.818674395163</v>
      </c>
      <c r="C574" s="135">
        <v>28077.08349609375</v>
      </c>
      <c r="D574" s="135">
        <v>28219.285030241936</v>
      </c>
      <c r="E574" s="135">
        <v>35846.498307291666</v>
      </c>
      <c r="F574" s="135">
        <v>38122.925277217742</v>
      </c>
      <c r="G574" s="135">
        <v>37669.961718749997</v>
      </c>
      <c r="H574" s="135">
        <v>37957.229523689515</v>
      </c>
      <c r="I574" s="135">
        <v>38269.386277721773</v>
      </c>
      <c r="J574" s="135">
        <v>37833.223372395834</v>
      </c>
      <c r="K574" s="135">
        <v>36786.306136592742</v>
      </c>
      <c r="L574" s="135">
        <v>28077.746223958333</v>
      </c>
      <c r="M574" s="135">
        <v>28030.760521673386</v>
      </c>
      <c r="N574" s="28"/>
      <c r="O574" s="30"/>
      <c r="P574" s="30"/>
      <c r="Q574" s="30"/>
      <c r="R574" s="30"/>
      <c r="S574" s="28"/>
      <c r="T574" s="30"/>
      <c r="U574" s="28"/>
      <c r="V574" s="28"/>
      <c r="W574" s="30"/>
      <c r="X574" s="30"/>
    </row>
    <row r="575" spans="1:24" x14ac:dyDescent="0.25">
      <c r="A575" s="28">
        <f t="shared" si="247"/>
        <v>5</v>
      </c>
      <c r="B575" s="135">
        <v>37380.232043850803</v>
      </c>
      <c r="C575" s="135">
        <v>37503.289271763395</v>
      </c>
      <c r="D575" s="135">
        <v>37451.587512600803</v>
      </c>
      <c r="E575" s="135">
        <v>51464.613541666666</v>
      </c>
      <c r="F575" s="135">
        <v>55349.953629032258</v>
      </c>
      <c r="G575" s="135">
        <v>54249.796744791667</v>
      </c>
      <c r="H575" s="135">
        <v>54993.844380040326</v>
      </c>
      <c r="I575" s="135">
        <v>55480.321824596773</v>
      </c>
      <c r="J575" s="135">
        <v>54444.737630208336</v>
      </c>
      <c r="K575" s="135">
        <v>53339.236769153227</v>
      </c>
      <c r="L575" s="135">
        <v>37172.88372395833</v>
      </c>
      <c r="M575" s="135">
        <v>36974.273122479841</v>
      </c>
      <c r="N575" s="28"/>
      <c r="O575" s="30"/>
      <c r="P575" s="30"/>
      <c r="Q575" s="30"/>
      <c r="R575" s="30"/>
      <c r="S575" s="28"/>
      <c r="T575" s="30"/>
      <c r="U575" s="28"/>
      <c r="V575" s="28"/>
      <c r="W575" s="30"/>
      <c r="X575" s="30"/>
    </row>
    <row r="576" spans="1:24" x14ac:dyDescent="0.25">
      <c r="A576" s="28">
        <f t="shared" si="247"/>
        <v>6</v>
      </c>
      <c r="B576" s="135">
        <v>54147.467489919356</v>
      </c>
      <c r="C576" s="135">
        <v>54340.692243303572</v>
      </c>
      <c r="D576" s="135">
        <v>54022.143019153227</v>
      </c>
      <c r="E576" s="135">
        <v>74115.116666666669</v>
      </c>
      <c r="F576" s="135">
        <v>78481.285786290318</v>
      </c>
      <c r="G576" s="135">
        <v>76450.611588541666</v>
      </c>
      <c r="H576" s="135">
        <v>77524.944808467742</v>
      </c>
      <c r="I576" s="135">
        <v>78269.910030241939</v>
      </c>
      <c r="J576" s="135">
        <v>76557.662890624997</v>
      </c>
      <c r="K576" s="135">
        <v>76510.515498991939</v>
      </c>
      <c r="L576" s="135">
        <v>53355.395703125003</v>
      </c>
      <c r="M576" s="135">
        <v>52786.548513104841</v>
      </c>
      <c r="N576" s="28"/>
      <c r="O576" s="30"/>
      <c r="P576" s="30"/>
      <c r="Q576" s="30"/>
      <c r="R576" s="30"/>
      <c r="S576" s="28"/>
      <c r="T576" s="30"/>
      <c r="U576" s="28"/>
      <c r="V576" s="28"/>
      <c r="W576" s="30"/>
      <c r="X576" s="30"/>
    </row>
    <row r="577" spans="1:24" x14ac:dyDescent="0.25">
      <c r="A577" s="28">
        <f t="shared" si="247"/>
        <v>7</v>
      </c>
      <c r="B577" s="135">
        <v>77230.428553427424</v>
      </c>
      <c r="C577" s="135">
        <v>77567.288922991065</v>
      </c>
      <c r="D577" s="135">
        <v>77157.104964717742</v>
      </c>
      <c r="E577" s="135">
        <v>99202.94934895834</v>
      </c>
      <c r="F577" s="135">
        <v>103036.62008568548</v>
      </c>
      <c r="G577" s="135">
        <v>100142.21236979167</v>
      </c>
      <c r="H577" s="135">
        <v>101665.41242439517</v>
      </c>
      <c r="I577" s="135">
        <v>102788.54107862903</v>
      </c>
      <c r="J577" s="135">
        <v>100194.411328125</v>
      </c>
      <c r="K577" s="135">
        <v>101877.56905241935</v>
      </c>
      <c r="L577" s="135">
        <v>75869.571874999994</v>
      </c>
      <c r="M577" s="135">
        <v>74478.297001008061</v>
      </c>
      <c r="N577" s="28"/>
      <c r="O577" s="30"/>
      <c r="P577" s="30"/>
      <c r="Q577" s="30"/>
      <c r="R577" s="30"/>
      <c r="S577" s="28"/>
      <c r="T577" s="30"/>
      <c r="U577" s="28"/>
      <c r="V577" s="28"/>
      <c r="W577" s="30"/>
      <c r="X577" s="30"/>
    </row>
    <row r="578" spans="1:24" x14ac:dyDescent="0.25">
      <c r="A578" s="28">
        <f t="shared" si="247"/>
        <v>8</v>
      </c>
      <c r="B578" s="135">
        <v>101582.88697076614</v>
      </c>
      <c r="C578" s="135">
        <v>102081.39773995536</v>
      </c>
      <c r="D578" s="135">
        <v>101419.18346774194</v>
      </c>
      <c r="E578" s="135">
        <v>117130.64244791666</v>
      </c>
      <c r="F578" s="135">
        <v>118332.3941532258</v>
      </c>
      <c r="G578" s="135">
        <v>114898.40729166666</v>
      </c>
      <c r="H578" s="135">
        <v>116633.36769153226</v>
      </c>
      <c r="I578" s="135">
        <v>118001.86920362903</v>
      </c>
      <c r="J578" s="135">
        <v>115076.31315104167</v>
      </c>
      <c r="K578" s="135">
        <v>119406.00504032258</v>
      </c>
      <c r="L578" s="135">
        <v>99479.163020833337</v>
      </c>
      <c r="M578" s="135">
        <v>97374.624495967742</v>
      </c>
      <c r="N578" s="28"/>
      <c r="O578" s="30"/>
      <c r="P578" s="30"/>
      <c r="Q578" s="30"/>
      <c r="R578" s="30"/>
      <c r="S578" s="28"/>
      <c r="T578" s="30"/>
      <c r="U578" s="28"/>
      <c r="V578" s="28"/>
      <c r="W578" s="30"/>
      <c r="X578" s="30"/>
    </row>
    <row r="579" spans="1:24" x14ac:dyDescent="0.25">
      <c r="A579" s="28">
        <f t="shared" si="247"/>
        <v>9</v>
      </c>
      <c r="B579" s="135">
        <v>116838.41229838709</v>
      </c>
      <c r="C579" s="135">
        <v>117446.98786272321</v>
      </c>
      <c r="D579" s="135">
        <v>116561.42351310483</v>
      </c>
      <c r="E579" s="135">
        <v>126022.487109375</v>
      </c>
      <c r="F579" s="135">
        <v>125191.98538306452</v>
      </c>
      <c r="G579" s="135">
        <v>121522.74895833334</v>
      </c>
      <c r="H579" s="135">
        <v>123292.9996219758</v>
      </c>
      <c r="I579" s="135">
        <v>124812.26360887097</v>
      </c>
      <c r="J579" s="135">
        <v>121668.506640625</v>
      </c>
      <c r="K579" s="135">
        <v>127877.23072076614</v>
      </c>
      <c r="L579" s="135">
        <v>114248.95872395833</v>
      </c>
      <c r="M579" s="135">
        <v>111737.60206653226</v>
      </c>
      <c r="N579" s="28"/>
      <c r="O579" s="30"/>
      <c r="P579" s="30"/>
      <c r="Q579" s="30"/>
      <c r="R579" s="30"/>
      <c r="S579" s="28"/>
      <c r="T579" s="30"/>
      <c r="U579" s="28"/>
      <c r="V579" s="28"/>
      <c r="W579" s="30"/>
      <c r="X579" s="30"/>
    </row>
    <row r="580" spans="1:24" x14ac:dyDescent="0.25">
      <c r="A580" s="28">
        <f t="shared" si="247"/>
        <v>10</v>
      </c>
      <c r="B580" s="135">
        <v>123597.51146673386</v>
      </c>
      <c r="C580" s="135">
        <v>124275.37332589286</v>
      </c>
      <c r="D580" s="135">
        <v>123235.11554939517</v>
      </c>
      <c r="E580" s="135">
        <v>129537.52473958333</v>
      </c>
      <c r="F580" s="135">
        <v>127646.92313508065</v>
      </c>
      <c r="G580" s="135">
        <v>123875.06653645834</v>
      </c>
      <c r="H580" s="135">
        <v>125622.00113407258</v>
      </c>
      <c r="I580" s="135">
        <v>127211.00869455645</v>
      </c>
      <c r="J580" s="135">
        <v>124126.03059895833</v>
      </c>
      <c r="K580" s="135">
        <v>131159.69291834679</v>
      </c>
      <c r="L580" s="135">
        <v>120753.94010416667</v>
      </c>
      <c r="M580" s="135">
        <v>118104.94367439517</v>
      </c>
      <c r="N580" s="28"/>
      <c r="O580" s="30"/>
      <c r="P580" s="30"/>
      <c r="Q580" s="30"/>
      <c r="R580" s="30"/>
      <c r="S580" s="28"/>
      <c r="T580" s="30"/>
      <c r="U580" s="28"/>
      <c r="V580" s="28"/>
      <c r="W580" s="30"/>
      <c r="X580" s="30"/>
    </row>
    <row r="581" spans="1:24" x14ac:dyDescent="0.25">
      <c r="A581" s="28">
        <f t="shared" si="247"/>
        <v>11</v>
      </c>
      <c r="B581" s="135">
        <v>126092.08152721774</v>
      </c>
      <c r="C581" s="135">
        <v>126790.76967075893</v>
      </c>
      <c r="D581" s="135">
        <v>125689.49659778226</v>
      </c>
      <c r="E581" s="135">
        <v>130269.270703125</v>
      </c>
      <c r="F581" s="135">
        <v>127890.67023689517</v>
      </c>
      <c r="G581" s="135">
        <v>124020.68046875</v>
      </c>
      <c r="H581" s="135">
        <v>125813.50970262097</v>
      </c>
      <c r="I581" s="135">
        <v>127370.88949092742</v>
      </c>
      <c r="J581" s="135">
        <v>124344.63671875</v>
      </c>
      <c r="K581" s="135">
        <v>131757.2173639113</v>
      </c>
      <c r="L581" s="135">
        <v>123144.989453125</v>
      </c>
      <c r="M581" s="135">
        <v>120475.69077620968</v>
      </c>
      <c r="N581" s="28"/>
      <c r="O581" s="30"/>
      <c r="P581" s="30"/>
      <c r="Q581" s="30"/>
      <c r="R581" s="30"/>
      <c r="S581" s="28"/>
      <c r="T581" s="30"/>
      <c r="U581" s="28"/>
      <c r="V581" s="28"/>
      <c r="W581" s="30"/>
      <c r="X581" s="30"/>
    </row>
    <row r="582" spans="1:24" x14ac:dyDescent="0.25">
      <c r="A582" s="28">
        <f t="shared" si="247"/>
        <v>12</v>
      </c>
      <c r="B582" s="135">
        <v>126331.08543346774</v>
      </c>
      <c r="C582" s="135">
        <v>127009.69182477679</v>
      </c>
      <c r="D582" s="135">
        <v>125871.61970766129</v>
      </c>
      <c r="E582" s="135">
        <v>130100.82356770833</v>
      </c>
      <c r="F582" s="135">
        <v>127631.47190020161</v>
      </c>
      <c r="G582" s="135">
        <v>123643.16367187499</v>
      </c>
      <c r="H582" s="135">
        <v>125568.80141129032</v>
      </c>
      <c r="I582" s="135">
        <v>127040.58077116935</v>
      </c>
      <c r="J582" s="135">
        <v>124048.31158854166</v>
      </c>
      <c r="K582" s="135">
        <v>131567.91973286291</v>
      </c>
      <c r="L582" s="135">
        <v>123307.27565104167</v>
      </c>
      <c r="M582" s="135">
        <v>120696.89755544355</v>
      </c>
      <c r="N582" s="28"/>
      <c r="O582" s="30"/>
      <c r="P582" s="30"/>
      <c r="Q582" s="30"/>
      <c r="R582" s="30"/>
      <c r="S582" s="28"/>
      <c r="T582" s="30"/>
      <c r="U582" s="28"/>
      <c r="V582" s="28"/>
      <c r="W582" s="30"/>
      <c r="X582" s="30"/>
    </row>
    <row r="583" spans="1:24" x14ac:dyDescent="0.25">
      <c r="A583" s="28">
        <f t="shared" si="247"/>
        <v>13</v>
      </c>
      <c r="B583" s="135">
        <v>126072.3746219758</v>
      </c>
      <c r="C583" s="135">
        <v>126711.15973772321</v>
      </c>
      <c r="D583" s="135">
        <v>125521.76197076614</v>
      </c>
      <c r="E583" s="135">
        <v>129115.48997395833</v>
      </c>
      <c r="F583" s="135">
        <v>126444.55733366935</v>
      </c>
      <c r="G583" s="135">
        <v>122396.90143229166</v>
      </c>
      <c r="H583" s="135">
        <v>124510.50012600806</v>
      </c>
      <c r="I583" s="135">
        <v>125811.89213709677</v>
      </c>
      <c r="J583" s="135">
        <v>122863.96692708334</v>
      </c>
      <c r="K583" s="135">
        <v>130522.4140625</v>
      </c>
      <c r="L583" s="135">
        <v>122948.9453125</v>
      </c>
      <c r="M583" s="135">
        <v>120436.90448588709</v>
      </c>
      <c r="N583" s="28"/>
      <c r="O583" s="30"/>
      <c r="P583" s="30"/>
      <c r="Q583" s="30"/>
      <c r="R583" s="30"/>
      <c r="S583" s="28"/>
      <c r="T583" s="30"/>
      <c r="U583" s="28"/>
      <c r="V583" s="28"/>
      <c r="W583" s="30"/>
      <c r="X583" s="30"/>
    </row>
    <row r="584" spans="1:24" x14ac:dyDescent="0.25">
      <c r="A584" s="28">
        <f t="shared" si="247"/>
        <v>14</v>
      </c>
      <c r="B584" s="135">
        <v>124907.72051411291</v>
      </c>
      <c r="C584" s="135">
        <v>125490.40122767857</v>
      </c>
      <c r="D584" s="135">
        <v>124272.86101310483</v>
      </c>
      <c r="E584" s="135">
        <v>125896.03958333333</v>
      </c>
      <c r="F584" s="135">
        <v>122583.52368951614</v>
      </c>
      <c r="G584" s="135">
        <v>118598.93841145834</v>
      </c>
      <c r="H584" s="135">
        <v>120843.78893649194</v>
      </c>
      <c r="I584" s="135">
        <v>121968.05758568548</v>
      </c>
      <c r="J584" s="135">
        <v>119214.45859374999</v>
      </c>
      <c r="K584" s="135">
        <v>127148.15120967742</v>
      </c>
      <c r="L584" s="135">
        <v>121703.85026041667</v>
      </c>
      <c r="M584" s="135">
        <v>119326.50655241935</v>
      </c>
      <c r="N584" s="28"/>
      <c r="O584" s="30"/>
      <c r="P584" s="30"/>
      <c r="Q584" s="30"/>
      <c r="R584" s="30"/>
      <c r="S584" s="28"/>
      <c r="T584" s="30"/>
      <c r="U584" s="28"/>
      <c r="V584" s="28"/>
      <c r="W584" s="30"/>
      <c r="X584" s="30"/>
    </row>
    <row r="585" spans="1:24" x14ac:dyDescent="0.25">
      <c r="A585" s="28">
        <f>A584+1</f>
        <v>15</v>
      </c>
      <c r="B585" s="135">
        <v>121190.72026209677</v>
      </c>
      <c r="C585" s="135">
        <v>121686.4150390625</v>
      </c>
      <c r="D585" s="135">
        <v>120565.48613911291</v>
      </c>
      <c r="E585" s="135">
        <v>118014.55299479167</v>
      </c>
      <c r="F585" s="135">
        <v>113730.12373991935</v>
      </c>
      <c r="G585" s="135">
        <v>109928.111328125</v>
      </c>
      <c r="H585" s="135">
        <v>112080.83883568548</v>
      </c>
      <c r="I585" s="135">
        <v>113091.59954637097</v>
      </c>
      <c r="J585" s="135">
        <v>110655.66536458333</v>
      </c>
      <c r="K585" s="135">
        <v>118929.14163306452</v>
      </c>
      <c r="L585" s="135">
        <v>118080.29114583334</v>
      </c>
      <c r="M585" s="135">
        <v>115905.26449092742</v>
      </c>
      <c r="N585" s="28"/>
      <c r="O585" s="30"/>
      <c r="P585" s="30"/>
      <c r="Q585" s="30"/>
      <c r="R585" s="30"/>
      <c r="S585" s="28"/>
      <c r="T585" s="30"/>
      <c r="U585" s="28"/>
      <c r="V585" s="28"/>
      <c r="W585" s="30"/>
      <c r="X585" s="30"/>
    </row>
    <row r="586" spans="1:24" x14ac:dyDescent="0.25">
      <c r="A586" s="28">
        <f t="shared" si="247"/>
        <v>16</v>
      </c>
      <c r="B586" s="135">
        <v>112337.41078629032</v>
      </c>
      <c r="C586" s="135">
        <v>112736.46484375</v>
      </c>
      <c r="D586" s="135">
        <v>111905.10055443548</v>
      </c>
      <c r="E586" s="135">
        <v>102323.22057291666</v>
      </c>
      <c r="F586" s="135">
        <v>96525.563886088712</v>
      </c>
      <c r="G586" s="135">
        <v>93375.854036458331</v>
      </c>
      <c r="H586" s="135">
        <v>95130.158014112909</v>
      </c>
      <c r="I586" s="135">
        <v>95972.856224798394</v>
      </c>
      <c r="J586" s="135">
        <v>94135.09973958334</v>
      </c>
      <c r="K586" s="135">
        <v>102678.61328125</v>
      </c>
      <c r="L586" s="135">
        <v>109724.71184895834</v>
      </c>
      <c r="M586" s="135">
        <v>107730.13596270161</v>
      </c>
      <c r="N586" s="28"/>
      <c r="O586" s="30"/>
      <c r="P586" s="30"/>
      <c r="Q586" s="30"/>
      <c r="R586" s="30"/>
      <c r="S586" s="28"/>
      <c r="T586" s="30"/>
      <c r="U586" s="28"/>
      <c r="V586" s="28"/>
      <c r="W586" s="30"/>
      <c r="X586" s="30"/>
    </row>
    <row r="587" spans="1:24" x14ac:dyDescent="0.25">
      <c r="A587" s="28">
        <f t="shared" si="247"/>
        <v>17</v>
      </c>
      <c r="B587" s="135">
        <v>95210.073462701606</v>
      </c>
      <c r="C587" s="135">
        <v>95513.29436383929</v>
      </c>
      <c r="D587" s="135">
        <v>95181.713205645166</v>
      </c>
      <c r="E587" s="135">
        <v>82539.392317708334</v>
      </c>
      <c r="F587" s="135">
        <v>76738.740675403227</v>
      </c>
      <c r="G587" s="135">
        <v>74642.283984374997</v>
      </c>
      <c r="H587" s="135">
        <v>75765.349420362909</v>
      </c>
      <c r="I587" s="135">
        <v>76333.980594758061</v>
      </c>
      <c r="J587" s="135">
        <v>75203.854036458331</v>
      </c>
      <c r="K587" s="135">
        <v>82805.981980846773</v>
      </c>
      <c r="L587" s="135">
        <v>93596.4296875</v>
      </c>
      <c r="M587" s="135">
        <v>91753.964213709682</v>
      </c>
      <c r="N587" s="28"/>
      <c r="O587" s="30"/>
      <c r="P587" s="30"/>
      <c r="Q587" s="30"/>
      <c r="R587" s="30"/>
      <c r="S587" s="28"/>
      <c r="T587" s="30"/>
      <c r="U587" s="28"/>
      <c r="V587" s="28"/>
      <c r="W587" s="30"/>
      <c r="X587" s="30"/>
    </row>
    <row r="588" spans="1:24" x14ac:dyDescent="0.25">
      <c r="A588" s="28">
        <f t="shared" si="247"/>
        <v>18</v>
      </c>
      <c r="B588" s="135">
        <v>75360.67578125</v>
      </c>
      <c r="C588" s="135">
        <v>75559.82421875</v>
      </c>
      <c r="D588" s="135">
        <v>75852.994329637091</v>
      </c>
      <c r="E588" s="135">
        <v>64714.598828125003</v>
      </c>
      <c r="F588" s="135">
        <v>59843.112399193546</v>
      </c>
      <c r="G588" s="135">
        <v>58464.919531250001</v>
      </c>
      <c r="H588" s="135">
        <v>59169.258820564515</v>
      </c>
      <c r="I588" s="135">
        <v>59475.115927419356</v>
      </c>
      <c r="J588" s="135">
        <v>58945.228255208334</v>
      </c>
      <c r="K588" s="135">
        <v>64913.722404233871</v>
      </c>
      <c r="L588" s="135">
        <v>74912.442317708337</v>
      </c>
      <c r="M588" s="135">
        <v>73220.287550403227</v>
      </c>
      <c r="N588" s="28"/>
      <c r="O588" s="30"/>
      <c r="P588" s="30"/>
      <c r="Q588" s="30"/>
      <c r="R588" s="30"/>
      <c r="S588" s="28"/>
      <c r="T588" s="30"/>
      <c r="U588" s="28"/>
      <c r="V588" s="28"/>
      <c r="W588" s="30"/>
      <c r="X588" s="30"/>
    </row>
    <row r="589" spans="1:24" x14ac:dyDescent="0.25">
      <c r="A589" s="28">
        <f t="shared" si="247"/>
        <v>19</v>
      </c>
      <c r="B589" s="135">
        <v>58784.454511088712</v>
      </c>
      <c r="C589" s="135">
        <v>58883.143136160717</v>
      </c>
      <c r="D589" s="135">
        <v>59634.43951612903</v>
      </c>
      <c r="E589" s="135">
        <v>51641.535807291664</v>
      </c>
      <c r="F589" s="135">
        <v>48085.580519153227</v>
      </c>
      <c r="G589" s="135">
        <v>47190.183854166666</v>
      </c>
      <c r="H589" s="135">
        <v>47701.647555443546</v>
      </c>
      <c r="I589" s="135">
        <v>47815.728326612902</v>
      </c>
      <c r="J589" s="135">
        <v>47603.344270833331</v>
      </c>
      <c r="K589" s="135">
        <v>51933.978074596773</v>
      </c>
      <c r="L589" s="135">
        <v>59242.527083333334</v>
      </c>
      <c r="M589" s="135">
        <v>57638.093119959674</v>
      </c>
      <c r="N589" s="28"/>
      <c r="O589" s="30"/>
      <c r="P589" s="30"/>
      <c r="Q589" s="30"/>
      <c r="R589" s="30"/>
      <c r="S589" s="28"/>
      <c r="T589" s="30"/>
      <c r="U589" s="28"/>
      <c r="V589" s="28"/>
      <c r="W589" s="30"/>
      <c r="X589" s="30"/>
    </row>
    <row r="590" spans="1:24" x14ac:dyDescent="0.25">
      <c r="A590" s="28">
        <f t="shared" si="247"/>
        <v>20</v>
      </c>
      <c r="B590" s="135">
        <v>47218.578251008068</v>
      </c>
      <c r="C590" s="135">
        <v>47253.574079241072</v>
      </c>
      <c r="D590" s="135">
        <v>48212.588205645159</v>
      </c>
      <c r="E590" s="135">
        <v>42598.273177083334</v>
      </c>
      <c r="F590" s="135">
        <v>39984.211441532258</v>
      </c>
      <c r="G590" s="135">
        <v>39399.602083333331</v>
      </c>
      <c r="H590" s="135">
        <v>39777.479082661288</v>
      </c>
      <c r="I590" s="135">
        <v>39792.355594758068</v>
      </c>
      <c r="J590" s="135">
        <v>39740.664583333331</v>
      </c>
      <c r="K590" s="135">
        <v>42945.171118951614</v>
      </c>
      <c r="L590" s="135">
        <v>48139.175520833334</v>
      </c>
      <c r="M590" s="135">
        <v>46609.102570564515</v>
      </c>
      <c r="N590" s="28"/>
      <c r="O590" s="30"/>
      <c r="P590" s="30"/>
      <c r="Q590" s="30"/>
      <c r="R590" s="30"/>
      <c r="S590" s="28"/>
      <c r="T590" s="30"/>
      <c r="U590" s="28"/>
      <c r="V590" s="28"/>
      <c r="W590" s="30"/>
      <c r="X590" s="30"/>
    </row>
    <row r="591" spans="1:24" x14ac:dyDescent="0.25">
      <c r="A591" s="28">
        <f>A590+1</f>
        <v>21</v>
      </c>
      <c r="B591" s="135">
        <v>39271.608933971773</v>
      </c>
      <c r="C591" s="135">
        <v>39307.210379464283</v>
      </c>
      <c r="D591" s="135">
        <v>40271.021043346773</v>
      </c>
      <c r="E591" s="135">
        <v>36356.079622395831</v>
      </c>
      <c r="F591" s="135">
        <v>34416.999306955644</v>
      </c>
      <c r="G591" s="135">
        <v>34069.552734375</v>
      </c>
      <c r="H591" s="135">
        <v>34293.962260584674</v>
      </c>
      <c r="I591" s="135">
        <v>34252.479649697583</v>
      </c>
      <c r="J591" s="135">
        <v>34320.371354166666</v>
      </c>
      <c r="K591" s="135">
        <v>36630.496723790326</v>
      </c>
      <c r="L591" s="135">
        <v>40339.215234374999</v>
      </c>
      <c r="M591" s="135">
        <v>38918.696761592742</v>
      </c>
      <c r="N591" s="28"/>
      <c r="O591" s="30"/>
      <c r="P591" s="30"/>
      <c r="Q591" s="30"/>
      <c r="R591" s="30"/>
      <c r="S591" s="28"/>
      <c r="T591" s="30"/>
      <c r="U591" s="28"/>
      <c r="V591" s="28"/>
      <c r="W591" s="30"/>
      <c r="X591" s="30"/>
    </row>
    <row r="592" spans="1:24" x14ac:dyDescent="0.25">
      <c r="A592" s="28">
        <f t="shared" si="247"/>
        <v>22</v>
      </c>
      <c r="B592" s="135">
        <v>33828.164818548386</v>
      </c>
      <c r="C592" s="135">
        <v>33856.037806919645</v>
      </c>
      <c r="D592" s="135">
        <v>34737.692603326614</v>
      </c>
      <c r="E592" s="135">
        <v>31466.514908854166</v>
      </c>
      <c r="F592" s="135">
        <v>30116.533644153227</v>
      </c>
      <c r="G592" s="135">
        <v>29928.022526041666</v>
      </c>
      <c r="H592" s="135">
        <v>30093.76644405242</v>
      </c>
      <c r="I592" s="135">
        <v>29994.214402721773</v>
      </c>
      <c r="J592" s="135">
        <v>30070.559635416666</v>
      </c>
      <c r="K592" s="135">
        <v>31706.377709173386</v>
      </c>
      <c r="L592" s="135">
        <v>34804.984114583334</v>
      </c>
      <c r="M592" s="135">
        <v>33640.788810483871</v>
      </c>
      <c r="N592" s="28"/>
      <c r="O592" s="30"/>
      <c r="P592" s="30"/>
      <c r="Q592" s="30"/>
      <c r="R592" s="30"/>
      <c r="S592" s="28"/>
      <c r="T592" s="30"/>
      <c r="U592" s="28"/>
      <c r="V592" s="28"/>
      <c r="W592" s="30"/>
      <c r="X592" s="30"/>
    </row>
    <row r="593" spans="1:24" x14ac:dyDescent="0.25">
      <c r="A593" s="28">
        <f t="shared" si="247"/>
        <v>23</v>
      </c>
      <c r="B593" s="135">
        <v>29597.739478326614</v>
      </c>
      <c r="C593" s="135">
        <v>29586.95947265625</v>
      </c>
      <c r="D593" s="135">
        <v>30190.213142641129</v>
      </c>
      <c r="E593" s="135">
        <v>27157.6103515625</v>
      </c>
      <c r="F593" s="135">
        <v>26270.249117943549</v>
      </c>
      <c r="G593" s="135">
        <v>26316.435481770834</v>
      </c>
      <c r="H593" s="135">
        <v>26381.448714717742</v>
      </c>
      <c r="I593" s="135">
        <v>26275.622353830644</v>
      </c>
      <c r="J593" s="135">
        <v>26316.990559895832</v>
      </c>
      <c r="K593" s="135">
        <v>27272.833480342742</v>
      </c>
      <c r="L593" s="135">
        <v>30229.936914062499</v>
      </c>
      <c r="M593" s="135">
        <v>29436.836063508064</v>
      </c>
      <c r="N593" s="28"/>
      <c r="O593" s="30"/>
      <c r="P593" s="30"/>
      <c r="Q593" s="30"/>
      <c r="R593" s="30"/>
      <c r="S593" s="28"/>
      <c r="T593" s="30"/>
      <c r="U593" s="28"/>
      <c r="V593" s="28"/>
      <c r="W593" s="30"/>
      <c r="X593" s="30"/>
    </row>
    <row r="594" spans="1:24" x14ac:dyDescent="0.25">
      <c r="A594" s="28">
        <f>A593+1</f>
        <v>24</v>
      </c>
      <c r="B594" s="135">
        <v>25826.424395161292</v>
      </c>
      <c r="C594" s="135">
        <v>25835.49365234375</v>
      </c>
      <c r="D594" s="135">
        <v>26113.388923891129</v>
      </c>
      <c r="E594" s="135">
        <v>24911.544270833332</v>
      </c>
      <c r="F594" s="135">
        <v>24726.107799899193</v>
      </c>
      <c r="G594" s="135">
        <v>24924.928059895832</v>
      </c>
      <c r="H594" s="135">
        <v>24970.399886592742</v>
      </c>
      <c r="I594" s="135">
        <v>24871.816028225807</v>
      </c>
      <c r="J594" s="135">
        <v>24837.133203124999</v>
      </c>
      <c r="K594" s="135">
        <v>24996.765561995966</v>
      </c>
      <c r="L594" s="135">
        <v>26109.169661458334</v>
      </c>
      <c r="M594" s="135">
        <v>25788.406628024193</v>
      </c>
      <c r="N594" s="28"/>
      <c r="O594" s="30"/>
      <c r="P594" s="30"/>
      <c r="Q594" s="30"/>
      <c r="R594" s="30"/>
      <c r="S594" s="28"/>
      <c r="T594" s="30"/>
      <c r="U594" s="28"/>
      <c r="V594" s="28"/>
      <c r="W594" s="30"/>
      <c r="X594" s="30"/>
    </row>
    <row r="595" spans="1:24" x14ac:dyDescent="0.25">
      <c r="A595" s="28" t="s">
        <v>55</v>
      </c>
      <c r="B595" s="135">
        <f>SUM(B571:B594)</f>
        <v>1752528.9827368953</v>
      </c>
      <c r="C595" s="135">
        <f t="shared" ref="C595:M595" si="248">SUM(C571:C594)</f>
        <v>1759295.3993443081</v>
      </c>
      <c r="D595" s="135">
        <f t="shared" si="248"/>
        <v>1754211.0564516129</v>
      </c>
      <c r="E595" s="135">
        <f t="shared" si="248"/>
        <v>1805740.3439453125</v>
      </c>
      <c r="F595" s="135">
        <f t="shared" si="248"/>
        <v>1777946.2897555444</v>
      </c>
      <c r="G595" s="135">
        <f t="shared" si="248"/>
        <v>1732938.5049479164</v>
      </c>
      <c r="H595" s="135">
        <f t="shared" si="248"/>
        <v>1757167.1361517133</v>
      </c>
      <c r="I595" s="135">
        <f t="shared" si="248"/>
        <v>1772283.3135080647</v>
      </c>
      <c r="J595" s="135">
        <f t="shared" si="248"/>
        <v>1739350.1696614583</v>
      </c>
      <c r="K595" s="135">
        <f t="shared" si="248"/>
        <v>1828762.1098160283</v>
      </c>
      <c r="L595" s="135">
        <f t="shared" si="248"/>
        <v>1727154.2616536464</v>
      </c>
      <c r="M595" s="135">
        <f t="shared" si="248"/>
        <v>1692997.0817792341</v>
      </c>
      <c r="N595" s="28"/>
      <c r="O595" s="28"/>
      <c r="R595" s="28"/>
      <c r="S595" s="28"/>
      <c r="T595" s="138"/>
      <c r="U595" s="28"/>
      <c r="V595" s="28"/>
      <c r="W595" s="28"/>
      <c r="X595" s="28"/>
    </row>
    <row r="596" spans="1:24" x14ac:dyDescent="0.25">
      <c r="A596" s="28" t="s">
        <v>53</v>
      </c>
      <c r="B596" s="28">
        <v>31</v>
      </c>
      <c r="C596" s="28">
        <v>28.25</v>
      </c>
      <c r="D596" s="28">
        <v>31</v>
      </c>
      <c r="E596" s="28">
        <v>30</v>
      </c>
      <c r="F596" s="28">
        <v>31</v>
      </c>
      <c r="G596" s="28">
        <v>30</v>
      </c>
      <c r="H596" s="28">
        <v>31</v>
      </c>
      <c r="I596" s="28">
        <v>31</v>
      </c>
      <c r="J596" s="28">
        <v>30</v>
      </c>
      <c r="K596" s="28">
        <v>31</v>
      </c>
      <c r="L596" s="28">
        <v>30</v>
      </c>
      <c r="M596" s="28">
        <v>31</v>
      </c>
      <c r="N596" s="28"/>
      <c r="O596" s="28"/>
      <c r="P596" s="31"/>
      <c r="Q596" s="31"/>
      <c r="R596" s="28"/>
      <c r="S596" s="28"/>
      <c r="T596" s="28"/>
      <c r="U596" s="28"/>
      <c r="V596" s="28"/>
      <c r="W596" s="28"/>
      <c r="X596" s="31"/>
    </row>
    <row r="597" spans="1:24" x14ac:dyDescent="0.25">
      <c r="A597" s="28" t="s">
        <v>54</v>
      </c>
      <c r="B597" s="135">
        <f>B596*B595</f>
        <v>54328398.464843757</v>
      </c>
      <c r="C597" s="135">
        <f t="shared" ref="C597:M597" si="249">C596*C595</f>
        <v>49700095.031476706</v>
      </c>
      <c r="D597" s="135">
        <f t="shared" si="249"/>
        <v>54380542.75</v>
      </c>
      <c r="E597" s="135">
        <f t="shared" si="249"/>
        <v>54172210.318359375</v>
      </c>
      <c r="F597" s="135">
        <f t="shared" si="249"/>
        <v>55116334.982421875</v>
      </c>
      <c r="G597" s="135">
        <f t="shared" si="249"/>
        <v>51988155.148437493</v>
      </c>
      <c r="H597" s="135">
        <f t="shared" si="249"/>
        <v>54472181.22070311</v>
      </c>
      <c r="I597" s="135">
        <f t="shared" si="249"/>
        <v>54940782.718750007</v>
      </c>
      <c r="J597" s="135">
        <f t="shared" si="249"/>
        <v>52180505.08984375</v>
      </c>
      <c r="K597" s="135">
        <f t="shared" si="249"/>
        <v>56691625.404296875</v>
      </c>
      <c r="L597" s="135">
        <f t="shared" si="249"/>
        <v>51814627.84960939</v>
      </c>
      <c r="M597" s="135">
        <f t="shared" si="249"/>
        <v>52482909.535156257</v>
      </c>
      <c r="N597" s="135">
        <f>SUM(B597:M597)</f>
        <v>642268368.51389861</v>
      </c>
      <c r="O597" s="28"/>
      <c r="P597" s="31"/>
      <c r="Q597" s="31"/>
      <c r="R597" s="31"/>
      <c r="S597" s="28"/>
      <c r="T597" s="28"/>
      <c r="U597" s="28"/>
      <c r="V597" s="28"/>
      <c r="W597" s="28"/>
      <c r="X597" s="31"/>
    </row>
    <row r="598" spans="1:24" x14ac:dyDescent="0.25">
      <c r="A598" s="28"/>
      <c r="B598" s="28"/>
      <c r="C598" s="28"/>
      <c r="D598" s="28"/>
      <c r="E598" s="28"/>
      <c r="F598" s="28"/>
      <c r="G598" s="28"/>
      <c r="H598" s="28"/>
      <c r="I598" s="28"/>
      <c r="J598" s="28"/>
      <c r="K598" s="28"/>
      <c r="L598" s="28"/>
      <c r="M598" s="28"/>
      <c r="N598" s="28"/>
      <c r="O598" s="28"/>
      <c r="R598" s="28"/>
      <c r="S598" s="28"/>
      <c r="T598" s="28"/>
      <c r="U598" s="28"/>
      <c r="V598" s="28"/>
      <c r="W598" s="28"/>
      <c r="X598" s="28"/>
    </row>
    <row r="599" spans="1:24" x14ac:dyDescent="0.25">
      <c r="A599" s="28"/>
      <c r="B599" s="28"/>
      <c r="C599" s="28"/>
      <c r="D599" s="28"/>
      <c r="E599" s="28"/>
      <c r="F599" s="28"/>
      <c r="G599" s="28"/>
      <c r="H599" s="28"/>
      <c r="I599" s="28"/>
      <c r="J599" s="28"/>
      <c r="K599" s="28"/>
      <c r="L599" s="28"/>
      <c r="M599" s="28"/>
      <c r="N599" s="28"/>
      <c r="O599" s="28"/>
      <c r="R599" s="28"/>
      <c r="S599" s="28"/>
      <c r="T599" s="28"/>
      <c r="U599" s="28"/>
      <c r="V599" s="28"/>
      <c r="W599" s="28"/>
      <c r="X599" s="28"/>
    </row>
    <row r="600" spans="1:24" x14ac:dyDescent="0.25">
      <c r="A600" s="129" t="s">
        <v>192</v>
      </c>
      <c r="B600" s="28"/>
      <c r="C600" s="28" t="s">
        <v>116</v>
      </c>
      <c r="D600" s="28"/>
      <c r="E600" s="28"/>
      <c r="F600" s="28"/>
      <c r="G600" s="28"/>
      <c r="H600" s="28"/>
      <c r="I600" s="28"/>
      <c r="J600" s="28"/>
      <c r="K600" s="28"/>
      <c r="L600" s="28"/>
      <c r="M600" s="28"/>
      <c r="N600" s="28"/>
      <c r="O600" s="28"/>
      <c r="R600" s="28"/>
      <c r="S600" s="28"/>
      <c r="T600" s="28"/>
      <c r="U600" s="28"/>
      <c r="V600" s="28"/>
      <c r="W600" s="28"/>
      <c r="X600" s="28"/>
    </row>
    <row r="601" spans="1:24" x14ac:dyDescent="0.25">
      <c r="A601" s="28" t="s">
        <v>182</v>
      </c>
      <c r="B601" s="28" t="s">
        <v>191</v>
      </c>
      <c r="C601" s="28"/>
      <c r="D601" s="28"/>
      <c r="E601" s="28"/>
      <c r="F601" s="28"/>
      <c r="G601" s="28"/>
      <c r="H601" s="28"/>
      <c r="I601" s="28"/>
      <c r="J601" s="28"/>
      <c r="K601" s="28"/>
      <c r="L601" s="28"/>
      <c r="M601" s="28"/>
      <c r="N601" s="28"/>
      <c r="O601" s="28"/>
      <c r="R601" s="28"/>
      <c r="S601" s="28"/>
      <c r="T601" s="28"/>
      <c r="U601" s="28"/>
      <c r="V601" s="28"/>
      <c r="W601" s="28"/>
      <c r="X601" s="28"/>
    </row>
    <row r="602" spans="1:24" x14ac:dyDescent="0.25">
      <c r="A602" s="35"/>
      <c r="B602" s="36">
        <v>1</v>
      </c>
      <c r="C602" s="36">
        <f>B602+1</f>
        <v>2</v>
      </c>
      <c r="D602" s="36">
        <f t="shared" ref="D602" si="250">C602+1</f>
        <v>3</v>
      </c>
      <c r="E602" s="36">
        <f t="shared" ref="E602" si="251">D602+1</f>
        <v>4</v>
      </c>
      <c r="F602" s="36">
        <f t="shared" ref="F602" si="252">E602+1</f>
        <v>5</v>
      </c>
      <c r="G602" s="36">
        <f t="shared" ref="G602" si="253">F602+1</f>
        <v>6</v>
      </c>
      <c r="H602" s="36">
        <f t="shared" ref="H602" si="254">G602+1</f>
        <v>7</v>
      </c>
      <c r="I602" s="36">
        <f t="shared" ref="I602" si="255">H602+1</f>
        <v>8</v>
      </c>
      <c r="J602" s="36">
        <f t="shared" ref="J602" si="256">I602+1</f>
        <v>9</v>
      </c>
      <c r="K602" s="36">
        <f t="shared" ref="K602" si="257">J602+1</f>
        <v>10</v>
      </c>
      <c r="L602" s="36">
        <f t="shared" ref="L602" si="258">K602+1</f>
        <v>11</v>
      </c>
      <c r="M602" s="36">
        <f t="shared" ref="M602" si="259">L602+1</f>
        <v>12</v>
      </c>
      <c r="N602" s="35"/>
      <c r="O602" s="35"/>
      <c r="P602" s="35"/>
      <c r="Q602" s="35"/>
      <c r="R602" s="35"/>
      <c r="S602" s="28"/>
      <c r="T602" s="28"/>
      <c r="U602" s="28"/>
      <c r="V602" s="28"/>
      <c r="W602" s="35"/>
      <c r="X602" s="35"/>
    </row>
    <row r="603" spans="1:24" x14ac:dyDescent="0.25">
      <c r="A603" s="35"/>
      <c r="B603" s="36" t="s">
        <v>39</v>
      </c>
      <c r="C603" s="36" t="s">
        <v>40</v>
      </c>
      <c r="D603" s="36" t="s">
        <v>41</v>
      </c>
      <c r="E603" s="36" t="s">
        <v>42</v>
      </c>
      <c r="F603" s="36" t="s">
        <v>43</v>
      </c>
      <c r="G603" s="36" t="s">
        <v>44</v>
      </c>
      <c r="H603" s="36" t="s">
        <v>45</v>
      </c>
      <c r="I603" s="36" t="s">
        <v>46</v>
      </c>
      <c r="J603" s="36" t="s">
        <v>47</v>
      </c>
      <c r="K603" s="36" t="s">
        <v>48</v>
      </c>
      <c r="L603" s="36" t="s">
        <v>49</v>
      </c>
      <c r="M603" s="36" t="s">
        <v>50</v>
      </c>
      <c r="N603" s="35"/>
      <c r="O603" s="35"/>
      <c r="P603" s="36" t="s">
        <v>52</v>
      </c>
      <c r="Q603" s="36" t="s">
        <v>51</v>
      </c>
      <c r="R603" s="35"/>
      <c r="S603" s="28"/>
      <c r="T603" s="28"/>
      <c r="U603" s="28"/>
      <c r="V603" s="28"/>
      <c r="W603" s="35"/>
      <c r="X603" s="36" t="s">
        <v>52</v>
      </c>
    </row>
    <row r="604" spans="1:24" x14ac:dyDescent="0.25">
      <c r="A604" s="35">
        <v>1</v>
      </c>
      <c r="B604" s="133">
        <f>P604*1000/$R$630</f>
        <v>5.7186229738487741E-2</v>
      </c>
      <c r="C604" s="137">
        <f>$B604-(($B604-$H604)*1/6)</f>
        <v>5.6576625645916784E-2</v>
      </c>
      <c r="D604" s="137">
        <f>$B604-(($B604-$H604)*2/6)</f>
        <v>5.5967021553345833E-2</v>
      </c>
      <c r="E604" s="137">
        <f>$B604-(($B604-$H604)*3/6)</f>
        <v>5.5357417460774876E-2</v>
      </c>
      <c r="F604" s="137">
        <f>$B604-(($B604-$H604)*4/6)</f>
        <v>5.4747813368203918E-2</v>
      </c>
      <c r="G604" s="137">
        <f>$B604-(($B604-$H604)*5/6)</f>
        <v>5.4138209275632967E-2</v>
      </c>
      <c r="H604" s="133">
        <f>Q604*1000/$R$630</f>
        <v>5.352860518306201E-2</v>
      </c>
      <c r="I604" s="137">
        <f>$B604-(($B604-$H604)*5/6)</f>
        <v>5.4138209275632967E-2</v>
      </c>
      <c r="J604" s="137">
        <f>$B604-(($B604-$H604)*4/6)</f>
        <v>5.4747813368203918E-2</v>
      </c>
      <c r="K604" s="137">
        <f>$B604-(($B604-$H604)*3/6)</f>
        <v>5.5357417460774876E-2</v>
      </c>
      <c r="L604" s="137">
        <f>$B604-(($B604-$H604)*2/6)</f>
        <v>5.5967021553345833E-2</v>
      </c>
      <c r="M604" s="137">
        <f>$B604-(($B604-$H604)*1/6)</f>
        <v>5.6576625645916784E-2</v>
      </c>
      <c r="N604" s="35"/>
      <c r="O604" s="37"/>
      <c r="P604" s="37">
        <v>0.9987098061641978</v>
      </c>
      <c r="Q604" s="37">
        <v>0.93483244394823495</v>
      </c>
      <c r="R604" s="37"/>
      <c r="S604" s="28"/>
      <c r="T604" s="30"/>
      <c r="U604" s="28"/>
      <c r="V604" s="28"/>
      <c r="W604" s="37"/>
      <c r="X604" s="37">
        <v>0.87095508173227199</v>
      </c>
    </row>
    <row r="605" spans="1:24" x14ac:dyDescent="0.25">
      <c r="A605" s="35">
        <f>A604+1</f>
        <v>2</v>
      </c>
      <c r="B605" s="133">
        <f t="shared" ref="B605:B627" si="260">P605*1000/$R$630</f>
        <v>5.391592181954323E-2</v>
      </c>
      <c r="C605" s="137">
        <f t="shared" ref="C605:C627" si="261">$B605-(($B605-$H605)*1/6)</f>
        <v>5.3691147059541838E-2</v>
      </c>
      <c r="D605" s="137">
        <f t="shared" ref="D605:D627" si="262">$B605-(($B605-$H605)*2/6)</f>
        <v>5.3466372299540439E-2</v>
      </c>
      <c r="E605" s="137">
        <f t="shared" ref="E605:E627" si="263">$B605-(($B605-$H605)*3/6)</f>
        <v>5.324159753953904E-2</v>
      </c>
      <c r="F605" s="137">
        <f t="shared" ref="F605:F627" si="264">$B605-(($B605-$H605)*4/6)</f>
        <v>5.3016822779537648E-2</v>
      </c>
      <c r="G605" s="137">
        <f t="shared" ref="G605:G627" si="265">$B605-(($B605-$H605)*5/6)</f>
        <v>5.2792048019536256E-2</v>
      </c>
      <c r="H605" s="133">
        <f t="shared" ref="H605:H627" si="266">Q605*1000/$R$630</f>
        <v>5.2567273259534857E-2</v>
      </c>
      <c r="I605" s="137">
        <f t="shared" ref="I605:I627" si="267">$B605-(($B605-$H605)*5/6)</f>
        <v>5.2792048019536256E-2</v>
      </c>
      <c r="J605" s="137">
        <f t="shared" ref="J605:J627" si="268">$B605-(($B605-$H605)*4/6)</f>
        <v>5.3016822779537648E-2</v>
      </c>
      <c r="K605" s="137">
        <f t="shared" ref="K605:K627" si="269">$B605-(($B605-$H605)*3/6)</f>
        <v>5.324159753953904E-2</v>
      </c>
      <c r="L605" s="137">
        <f t="shared" ref="L605:L627" si="270">$B605-(($B605-$H605)*2/6)</f>
        <v>5.3466372299540439E-2</v>
      </c>
      <c r="M605" s="137">
        <f t="shared" ref="M605:M627" si="271">$B605-(($B605-$H605)*1/6)</f>
        <v>5.3691147059541838E-2</v>
      </c>
      <c r="N605" s="35"/>
      <c r="O605" s="37"/>
      <c r="P605" s="37">
        <v>0.94159660596264372</v>
      </c>
      <c r="Q605" s="37">
        <v>0.91804358370345662</v>
      </c>
      <c r="R605" s="37"/>
      <c r="S605" s="28"/>
      <c r="T605" s="30"/>
      <c r="U605" s="28"/>
      <c r="V605" s="28"/>
      <c r="W605" s="37"/>
      <c r="X605" s="37">
        <v>0.89449056144426997</v>
      </c>
    </row>
    <row r="606" spans="1:24" x14ac:dyDescent="0.25">
      <c r="A606" s="35">
        <f t="shared" ref="A606:A626" si="272">A605+1</f>
        <v>3</v>
      </c>
      <c r="B606" s="133">
        <f t="shared" si="260"/>
        <v>5.3004335974249361E-2</v>
      </c>
      <c r="C606" s="137">
        <f t="shared" si="261"/>
        <v>5.3464714096932667E-2</v>
      </c>
      <c r="D606" s="137">
        <f t="shared" si="262"/>
        <v>5.3925092219615972E-2</v>
      </c>
      <c r="E606" s="137">
        <f t="shared" si="263"/>
        <v>5.4385470342299277E-2</v>
      </c>
      <c r="F606" s="137">
        <f t="shared" si="264"/>
        <v>5.4845848464982576E-2</v>
      </c>
      <c r="G606" s="137">
        <f t="shared" si="265"/>
        <v>5.5306226587665881E-2</v>
      </c>
      <c r="H606" s="133">
        <f t="shared" si="266"/>
        <v>5.5766604710349187E-2</v>
      </c>
      <c r="I606" s="137">
        <f t="shared" si="267"/>
        <v>5.5306226587665881E-2</v>
      </c>
      <c r="J606" s="137">
        <f t="shared" si="268"/>
        <v>5.4845848464982576E-2</v>
      </c>
      <c r="K606" s="137">
        <f t="shared" si="269"/>
        <v>5.4385470342299277E-2</v>
      </c>
      <c r="L606" s="137">
        <f t="shared" si="270"/>
        <v>5.3925092219615972E-2</v>
      </c>
      <c r="M606" s="137">
        <f t="shared" si="271"/>
        <v>5.3464714096932667E-2</v>
      </c>
      <c r="N606" s="35"/>
      <c r="O606" s="37"/>
      <c r="P606" s="37">
        <v>0.9256765194834552</v>
      </c>
      <c r="Q606" s="37">
        <v>0.97391723908709449</v>
      </c>
      <c r="R606" s="37"/>
      <c r="S606" s="28"/>
      <c r="T606" s="30"/>
      <c r="U606" s="28"/>
      <c r="V606" s="28"/>
      <c r="W606" s="37"/>
      <c r="X606" s="37">
        <v>1.0221579586907299</v>
      </c>
    </row>
    <row r="607" spans="1:24" x14ac:dyDescent="0.25">
      <c r="A607" s="35">
        <f t="shared" si="272"/>
        <v>4</v>
      </c>
      <c r="B607" s="133">
        <f t="shared" si="260"/>
        <v>5.6213962508414039E-2</v>
      </c>
      <c r="C607" s="137">
        <f t="shared" si="261"/>
        <v>5.7650706148163561E-2</v>
      </c>
      <c r="D607" s="137">
        <f t="shared" si="262"/>
        <v>5.9087449787913082E-2</v>
      </c>
      <c r="E607" s="137">
        <f t="shared" si="263"/>
        <v>6.0524193427662604E-2</v>
      </c>
      <c r="F607" s="137">
        <f t="shared" si="264"/>
        <v>6.1960937067412125E-2</v>
      </c>
      <c r="G607" s="137">
        <f t="shared" si="265"/>
        <v>6.3397680707161647E-2</v>
      </c>
      <c r="H607" s="133">
        <f t="shared" si="266"/>
        <v>6.4834424346911168E-2</v>
      </c>
      <c r="I607" s="137">
        <f t="shared" si="267"/>
        <v>6.3397680707161647E-2</v>
      </c>
      <c r="J607" s="137">
        <f t="shared" si="268"/>
        <v>6.1960937067412125E-2</v>
      </c>
      <c r="K607" s="137">
        <f t="shared" si="269"/>
        <v>6.0524193427662604E-2</v>
      </c>
      <c r="L607" s="137">
        <f t="shared" si="270"/>
        <v>5.9087449787913082E-2</v>
      </c>
      <c r="M607" s="137">
        <f t="shared" si="271"/>
        <v>5.7650706148163561E-2</v>
      </c>
      <c r="N607" s="35"/>
      <c r="O607" s="37"/>
      <c r="P607" s="37">
        <v>0.98172996991118477</v>
      </c>
      <c r="Q607" s="37">
        <v>1.1322791460177717</v>
      </c>
      <c r="R607" s="37"/>
      <c r="S607" s="28"/>
      <c r="T607" s="30"/>
      <c r="U607" s="28"/>
      <c r="V607" s="28"/>
      <c r="W607" s="37"/>
      <c r="X607" s="37">
        <v>1.2828283221243599</v>
      </c>
    </row>
    <row r="608" spans="1:24" x14ac:dyDescent="0.25">
      <c r="A608" s="35">
        <f t="shared" si="272"/>
        <v>5</v>
      </c>
      <c r="B608" s="133">
        <f t="shared" si="260"/>
        <v>6.5516850761846546E-2</v>
      </c>
      <c r="C608" s="137">
        <f t="shared" si="261"/>
        <v>6.8083230823609439E-2</v>
      </c>
      <c r="D608" s="137">
        <f t="shared" si="262"/>
        <v>7.0649610885372333E-2</v>
      </c>
      <c r="E608" s="137">
        <f t="shared" si="263"/>
        <v>7.3215990947135212E-2</v>
      </c>
      <c r="F608" s="137">
        <f t="shared" si="264"/>
        <v>7.5782371008898106E-2</v>
      </c>
      <c r="G608" s="137">
        <f t="shared" si="265"/>
        <v>7.8348751070660999E-2</v>
      </c>
      <c r="H608" s="133">
        <f t="shared" si="266"/>
        <v>8.0915131132423893E-2</v>
      </c>
      <c r="I608" s="137">
        <f t="shared" si="267"/>
        <v>7.8348751070660999E-2</v>
      </c>
      <c r="J608" s="137">
        <f t="shared" si="268"/>
        <v>7.5782371008898106E-2</v>
      </c>
      <c r="K608" s="137">
        <f t="shared" si="269"/>
        <v>7.3215990947135212E-2</v>
      </c>
      <c r="L608" s="137">
        <f t="shared" si="270"/>
        <v>7.0649610885372333E-2</v>
      </c>
      <c r="M608" s="137">
        <f t="shared" si="271"/>
        <v>6.8083230823609439E-2</v>
      </c>
      <c r="N608" s="35"/>
      <c r="O608" s="37"/>
      <c r="P608" s="37">
        <v>1.1441971541763467</v>
      </c>
      <c r="Q608" s="37">
        <v>1.413115277901003</v>
      </c>
      <c r="R608" s="37"/>
      <c r="S608" s="28"/>
      <c r="T608" s="30"/>
      <c r="U608" s="28"/>
      <c r="V608" s="28"/>
      <c r="W608" s="37"/>
      <c r="X608" s="37">
        <v>1.68203340162566</v>
      </c>
    </row>
    <row r="609" spans="1:24" x14ac:dyDescent="0.25">
      <c r="A609" s="35">
        <f t="shared" si="272"/>
        <v>6</v>
      </c>
      <c r="B609" s="133">
        <f t="shared" si="260"/>
        <v>8.1532453471304556E-2</v>
      </c>
      <c r="C609" s="137">
        <f t="shared" si="261"/>
        <v>8.5405089996230282E-2</v>
      </c>
      <c r="D609" s="137">
        <f t="shared" si="262"/>
        <v>8.9277726521156009E-2</v>
      </c>
      <c r="E609" s="137">
        <f t="shared" si="263"/>
        <v>9.3150363046081736E-2</v>
      </c>
      <c r="F609" s="137">
        <f t="shared" si="264"/>
        <v>9.7022999571007448E-2</v>
      </c>
      <c r="G609" s="137">
        <f t="shared" si="265"/>
        <v>0.10089563609593317</v>
      </c>
      <c r="H609" s="133">
        <f t="shared" si="266"/>
        <v>0.1047682726208589</v>
      </c>
      <c r="I609" s="137">
        <f t="shared" si="267"/>
        <v>0.10089563609593317</v>
      </c>
      <c r="J609" s="137">
        <f t="shared" si="268"/>
        <v>9.7022999571007448E-2</v>
      </c>
      <c r="K609" s="137">
        <f t="shared" si="269"/>
        <v>9.3150363046081736E-2</v>
      </c>
      <c r="L609" s="137">
        <f t="shared" si="270"/>
        <v>8.9277726521156009E-2</v>
      </c>
      <c r="M609" s="137">
        <f t="shared" si="271"/>
        <v>8.5405089996230282E-2</v>
      </c>
      <c r="N609" s="35"/>
      <c r="O609" s="37"/>
      <c r="P609" s="37">
        <v>1.4238962976713867</v>
      </c>
      <c r="Q609" s="37">
        <v>1.8296904992656855</v>
      </c>
      <c r="R609" s="37"/>
      <c r="S609" s="28"/>
      <c r="T609" s="30"/>
      <c r="U609" s="28"/>
      <c r="V609" s="28"/>
      <c r="W609" s="37"/>
      <c r="X609" s="37">
        <v>2.2354847008599799</v>
      </c>
    </row>
    <row r="610" spans="1:24" x14ac:dyDescent="0.25">
      <c r="A610" s="35">
        <f t="shared" si="272"/>
        <v>7</v>
      </c>
      <c r="B610" s="133">
        <f t="shared" si="260"/>
        <v>0.10548690476137235</v>
      </c>
      <c r="C610" s="137">
        <f t="shared" si="261"/>
        <v>0.11012190361466674</v>
      </c>
      <c r="D610" s="137">
        <f t="shared" si="262"/>
        <v>0.11475690246796112</v>
      </c>
      <c r="E610" s="137">
        <f t="shared" si="263"/>
        <v>0.11939190132125552</v>
      </c>
      <c r="F610" s="137">
        <f t="shared" si="264"/>
        <v>0.12402690017454991</v>
      </c>
      <c r="G610" s="137">
        <f t="shared" si="265"/>
        <v>0.12866189902784431</v>
      </c>
      <c r="H610" s="133">
        <f t="shared" si="266"/>
        <v>0.13329689788113869</v>
      </c>
      <c r="I610" s="137">
        <f t="shared" si="267"/>
        <v>0.12866189902784431</v>
      </c>
      <c r="J610" s="137">
        <f t="shared" si="268"/>
        <v>0.12402690017454991</v>
      </c>
      <c r="K610" s="137">
        <f t="shared" si="269"/>
        <v>0.11939190132125552</v>
      </c>
      <c r="L610" s="137">
        <f t="shared" si="270"/>
        <v>0.11475690246796112</v>
      </c>
      <c r="M610" s="137">
        <f t="shared" si="271"/>
        <v>0.11012190361466674</v>
      </c>
      <c r="N610" s="35"/>
      <c r="O610" s="37"/>
      <c r="P610" s="37">
        <v>1.8422408102240684</v>
      </c>
      <c r="Q610" s="37">
        <v>2.327919145114834</v>
      </c>
      <c r="R610" s="37"/>
      <c r="S610" s="28"/>
      <c r="T610" s="30"/>
      <c r="U610" s="28"/>
      <c r="V610" s="28"/>
      <c r="W610" s="37"/>
      <c r="X610" s="37">
        <v>2.8135974800055998</v>
      </c>
    </row>
    <row r="611" spans="1:24" x14ac:dyDescent="0.25">
      <c r="A611" s="35">
        <f t="shared" si="272"/>
        <v>8</v>
      </c>
      <c r="B611" s="133">
        <f t="shared" si="260"/>
        <v>0.134290377103891</v>
      </c>
      <c r="C611" s="137">
        <f t="shared" si="261"/>
        <v>0.13737336822573654</v>
      </c>
      <c r="D611" s="137">
        <f t="shared" si="262"/>
        <v>0.14045635934758208</v>
      </c>
      <c r="E611" s="137">
        <f t="shared" si="263"/>
        <v>0.14353935046942762</v>
      </c>
      <c r="F611" s="137">
        <f t="shared" si="264"/>
        <v>0.14662234159127316</v>
      </c>
      <c r="G611" s="137">
        <f t="shared" si="265"/>
        <v>0.1497053327131187</v>
      </c>
      <c r="H611" s="133">
        <f t="shared" si="266"/>
        <v>0.15278832383496424</v>
      </c>
      <c r="I611" s="137">
        <f t="shared" si="267"/>
        <v>0.1497053327131187</v>
      </c>
      <c r="J611" s="137">
        <f t="shared" si="268"/>
        <v>0.14662234159127316</v>
      </c>
      <c r="K611" s="137">
        <f t="shared" si="269"/>
        <v>0.14353935046942762</v>
      </c>
      <c r="L611" s="137">
        <f t="shared" si="270"/>
        <v>0.14045635934758208</v>
      </c>
      <c r="M611" s="137">
        <f t="shared" si="271"/>
        <v>0.13737336822573654</v>
      </c>
      <c r="N611" s="35"/>
      <c r="O611" s="37"/>
      <c r="P611" s="37">
        <v>2.3452694311281004</v>
      </c>
      <c r="Q611" s="37">
        <v>2.6683206425597277</v>
      </c>
      <c r="R611" s="37"/>
      <c r="S611" s="28"/>
      <c r="T611" s="30"/>
      <c r="U611" s="28"/>
      <c r="V611" s="28"/>
      <c r="W611" s="37"/>
      <c r="X611" s="37">
        <v>2.9913718539913599</v>
      </c>
    </row>
    <row r="612" spans="1:24" x14ac:dyDescent="0.25">
      <c r="A612" s="35">
        <f t="shared" si="272"/>
        <v>9</v>
      </c>
      <c r="B612" s="133">
        <f t="shared" si="260"/>
        <v>0.15437598905488636</v>
      </c>
      <c r="C612" s="137">
        <f t="shared" si="261"/>
        <v>0.15597696895491944</v>
      </c>
      <c r="D612" s="137">
        <f t="shared" si="262"/>
        <v>0.15757794885495252</v>
      </c>
      <c r="E612" s="137">
        <f t="shared" si="263"/>
        <v>0.1591789287549856</v>
      </c>
      <c r="F612" s="137">
        <f t="shared" si="264"/>
        <v>0.16077990865501868</v>
      </c>
      <c r="G612" s="137">
        <f t="shared" si="265"/>
        <v>0.16238088855505176</v>
      </c>
      <c r="H612" s="133">
        <f t="shared" si="266"/>
        <v>0.16398186845508483</v>
      </c>
      <c r="I612" s="137">
        <f t="shared" si="267"/>
        <v>0.16238088855505176</v>
      </c>
      <c r="J612" s="137">
        <f t="shared" si="268"/>
        <v>0.16077990865501868</v>
      </c>
      <c r="K612" s="137">
        <f t="shared" si="269"/>
        <v>0.1591789287549856</v>
      </c>
      <c r="L612" s="137">
        <f t="shared" si="270"/>
        <v>0.15757794885495252</v>
      </c>
      <c r="M612" s="137">
        <f t="shared" si="271"/>
        <v>0.15597696895491944</v>
      </c>
      <c r="N612" s="35"/>
      <c r="O612" s="37"/>
      <c r="P612" s="37">
        <v>2.696047891432281</v>
      </c>
      <c r="Q612" s="37">
        <v>2.8638065633657139</v>
      </c>
      <c r="R612" s="37"/>
      <c r="S612" s="28"/>
      <c r="T612" s="30"/>
      <c r="U612" s="28"/>
      <c r="V612" s="28"/>
      <c r="W612" s="37"/>
      <c r="X612" s="37">
        <v>3.03156523529915</v>
      </c>
    </row>
    <row r="613" spans="1:24" x14ac:dyDescent="0.25">
      <c r="A613" s="35">
        <f t="shared" si="272"/>
        <v>10</v>
      </c>
      <c r="B613" s="133">
        <f t="shared" si="260"/>
        <v>0.16565885584920748</v>
      </c>
      <c r="C613" s="137">
        <f t="shared" si="261"/>
        <v>0.16594089501731321</v>
      </c>
      <c r="D613" s="137">
        <f t="shared" si="262"/>
        <v>0.16622293418541895</v>
      </c>
      <c r="E613" s="137">
        <f t="shared" si="263"/>
        <v>0.16650497335352465</v>
      </c>
      <c r="F613" s="137">
        <f t="shared" si="264"/>
        <v>0.16678701252163039</v>
      </c>
      <c r="G613" s="137">
        <f t="shared" si="265"/>
        <v>0.16706905168973613</v>
      </c>
      <c r="H613" s="133">
        <f t="shared" si="266"/>
        <v>0.16735109085784186</v>
      </c>
      <c r="I613" s="137">
        <f t="shared" si="267"/>
        <v>0.16706905168973613</v>
      </c>
      <c r="J613" s="137">
        <f t="shared" si="268"/>
        <v>0.16678701252163039</v>
      </c>
      <c r="K613" s="137">
        <f t="shared" si="269"/>
        <v>0.16650497335352465</v>
      </c>
      <c r="L613" s="137">
        <f t="shared" si="270"/>
        <v>0.16622293418541895</v>
      </c>
      <c r="M613" s="137">
        <f t="shared" si="271"/>
        <v>0.16594089501731321</v>
      </c>
      <c r="N613" s="35"/>
      <c r="O613" s="37"/>
      <c r="P613" s="37">
        <v>2.8930937495114519</v>
      </c>
      <c r="Q613" s="37">
        <v>2.922647222527353</v>
      </c>
      <c r="R613" s="37"/>
      <c r="S613" s="28"/>
      <c r="T613" s="30"/>
      <c r="U613" s="28"/>
      <c r="V613" s="28"/>
      <c r="W613" s="37"/>
      <c r="X613" s="37">
        <v>2.95220069554325</v>
      </c>
    </row>
    <row r="614" spans="1:24" x14ac:dyDescent="0.25">
      <c r="A614" s="35">
        <f t="shared" si="272"/>
        <v>11</v>
      </c>
      <c r="B614" s="133">
        <f t="shared" si="260"/>
        <v>0.16936148000054985</v>
      </c>
      <c r="C614" s="137">
        <f t="shared" si="261"/>
        <v>0.16935368693888581</v>
      </c>
      <c r="D614" s="137">
        <f t="shared" si="262"/>
        <v>0.16934589387722174</v>
      </c>
      <c r="E614" s="137">
        <f t="shared" si="263"/>
        <v>0.16933810081555767</v>
      </c>
      <c r="F614" s="137">
        <f t="shared" si="264"/>
        <v>0.16933030775389363</v>
      </c>
      <c r="G614" s="137">
        <f t="shared" si="265"/>
        <v>0.16932251469222959</v>
      </c>
      <c r="H614" s="133">
        <f t="shared" si="266"/>
        <v>0.16931472163056552</v>
      </c>
      <c r="I614" s="137">
        <f t="shared" si="267"/>
        <v>0.16932251469222959</v>
      </c>
      <c r="J614" s="137">
        <f t="shared" si="268"/>
        <v>0.16933030775389363</v>
      </c>
      <c r="K614" s="137">
        <f t="shared" si="269"/>
        <v>0.16933810081555767</v>
      </c>
      <c r="L614" s="137">
        <f t="shared" si="270"/>
        <v>0.16934589387722174</v>
      </c>
      <c r="M614" s="137">
        <f t="shared" si="271"/>
        <v>0.16935368693888581</v>
      </c>
      <c r="N614" s="35"/>
      <c r="O614" s="37"/>
      <c r="P614" s="37">
        <v>2.9577569921381515</v>
      </c>
      <c r="Q614" s="37">
        <v>2.956940396205229</v>
      </c>
      <c r="R614" s="37"/>
      <c r="S614" s="28"/>
      <c r="T614" s="30"/>
      <c r="U614" s="28"/>
      <c r="V614" s="28"/>
      <c r="W614" s="37"/>
      <c r="X614" s="37">
        <v>2.95612380027231</v>
      </c>
    </row>
    <row r="615" spans="1:24" x14ac:dyDescent="0.25">
      <c r="A615" s="35">
        <f t="shared" si="272"/>
        <v>12</v>
      </c>
      <c r="B615" s="133">
        <f t="shared" si="260"/>
        <v>0.17131934140562041</v>
      </c>
      <c r="C615" s="137">
        <f t="shared" si="261"/>
        <v>0.17091663365632487</v>
      </c>
      <c r="D615" s="137">
        <f t="shared" si="262"/>
        <v>0.1705139259070293</v>
      </c>
      <c r="E615" s="137">
        <f t="shared" si="263"/>
        <v>0.17011121815773372</v>
      </c>
      <c r="F615" s="137">
        <f t="shared" si="264"/>
        <v>0.16970851040843818</v>
      </c>
      <c r="G615" s="137">
        <f t="shared" si="265"/>
        <v>0.16930580265914263</v>
      </c>
      <c r="H615" s="133">
        <f t="shared" si="266"/>
        <v>0.16890309490984706</v>
      </c>
      <c r="I615" s="137">
        <f t="shared" si="267"/>
        <v>0.16930580265914263</v>
      </c>
      <c r="J615" s="137">
        <f t="shared" si="268"/>
        <v>0.16970851040843818</v>
      </c>
      <c r="K615" s="137">
        <f t="shared" si="269"/>
        <v>0.17011121815773372</v>
      </c>
      <c r="L615" s="137">
        <f t="shared" si="270"/>
        <v>0.1705139259070293</v>
      </c>
      <c r="M615" s="137">
        <f t="shared" si="271"/>
        <v>0.17091663365632487</v>
      </c>
      <c r="N615" s="35"/>
      <c r="O615" s="37"/>
      <c r="P615" s="37">
        <v>2.9919494086219118</v>
      </c>
      <c r="Q615" s="37">
        <v>2.9497516788454612</v>
      </c>
      <c r="R615" s="37"/>
      <c r="S615" s="28"/>
      <c r="T615" s="30"/>
      <c r="U615" s="28"/>
      <c r="V615" s="28"/>
      <c r="W615" s="37"/>
      <c r="X615" s="37">
        <v>2.9075539490690101</v>
      </c>
    </row>
    <row r="616" spans="1:24" x14ac:dyDescent="0.25">
      <c r="A616" s="35">
        <f t="shared" si="272"/>
        <v>13</v>
      </c>
      <c r="B616" s="133">
        <f t="shared" si="260"/>
        <v>0.17074353790895752</v>
      </c>
      <c r="C616" s="137">
        <f t="shared" si="261"/>
        <v>0.17021626872708376</v>
      </c>
      <c r="D616" s="137">
        <f t="shared" si="262"/>
        <v>0.16968899954521</v>
      </c>
      <c r="E616" s="137">
        <f t="shared" si="263"/>
        <v>0.16916173036333626</v>
      </c>
      <c r="F616" s="137">
        <f t="shared" si="264"/>
        <v>0.1686344611814625</v>
      </c>
      <c r="G616" s="137">
        <f t="shared" si="265"/>
        <v>0.16810719199958873</v>
      </c>
      <c r="H616" s="133">
        <f t="shared" si="266"/>
        <v>0.16757992281771497</v>
      </c>
      <c r="I616" s="137">
        <f t="shared" si="267"/>
        <v>0.16810719199958873</v>
      </c>
      <c r="J616" s="137">
        <f t="shared" si="268"/>
        <v>0.1686344611814625</v>
      </c>
      <c r="K616" s="137">
        <f t="shared" si="269"/>
        <v>0.16916173036333626</v>
      </c>
      <c r="L616" s="137">
        <f t="shared" si="270"/>
        <v>0.16968899954521</v>
      </c>
      <c r="M616" s="137">
        <f t="shared" si="271"/>
        <v>0.17021626872708376</v>
      </c>
      <c r="N616" s="35"/>
      <c r="O616" s="37"/>
      <c r="P616" s="37">
        <v>2.9818934808020394</v>
      </c>
      <c r="Q616" s="37">
        <v>2.9266435818490657</v>
      </c>
      <c r="R616" s="37"/>
      <c r="S616" s="28"/>
      <c r="T616" s="30"/>
      <c r="U616" s="28"/>
      <c r="V616" s="28"/>
      <c r="W616" s="37"/>
      <c r="X616" s="37">
        <v>2.8713936828960902</v>
      </c>
    </row>
    <row r="617" spans="1:24" x14ac:dyDescent="0.25">
      <c r="A617" s="35">
        <f t="shared" si="272"/>
        <v>14</v>
      </c>
      <c r="B617" s="133">
        <f t="shared" si="260"/>
        <v>0.16912932182361148</v>
      </c>
      <c r="C617" s="137">
        <f t="shared" si="261"/>
        <v>0.16837303670968182</v>
      </c>
      <c r="D617" s="137">
        <f t="shared" si="262"/>
        <v>0.16761675159575218</v>
      </c>
      <c r="E617" s="137">
        <f t="shared" si="263"/>
        <v>0.16686046648182251</v>
      </c>
      <c r="F617" s="137">
        <f t="shared" si="264"/>
        <v>0.16610418136789284</v>
      </c>
      <c r="G617" s="137">
        <f t="shared" si="265"/>
        <v>0.16534789625396321</v>
      </c>
      <c r="H617" s="133">
        <f t="shared" si="266"/>
        <v>0.16459161114003354</v>
      </c>
      <c r="I617" s="137">
        <f t="shared" si="267"/>
        <v>0.16534789625396321</v>
      </c>
      <c r="J617" s="137">
        <f t="shared" si="268"/>
        <v>0.16610418136789284</v>
      </c>
      <c r="K617" s="137">
        <f t="shared" si="269"/>
        <v>0.16686046648182251</v>
      </c>
      <c r="L617" s="137">
        <f t="shared" si="270"/>
        <v>0.16761675159575218</v>
      </c>
      <c r="M617" s="137">
        <f t="shared" si="271"/>
        <v>0.16837303670968182</v>
      </c>
      <c r="N617" s="35"/>
      <c r="O617" s="37"/>
      <c r="P617" s="37">
        <v>2.9537025432096269</v>
      </c>
      <c r="Q617" s="37">
        <v>2.8744552108019916</v>
      </c>
      <c r="R617" s="37"/>
      <c r="S617" s="28"/>
      <c r="T617" s="30"/>
      <c r="U617" s="28"/>
      <c r="V617" s="28"/>
      <c r="W617" s="37"/>
      <c r="X617" s="37">
        <v>2.7952078783943599</v>
      </c>
    </row>
    <row r="618" spans="1:24" x14ac:dyDescent="0.25">
      <c r="A618" s="35">
        <f>A617+1</f>
        <v>15</v>
      </c>
      <c r="B618" s="133">
        <f t="shared" si="260"/>
        <v>0.16574318869781007</v>
      </c>
      <c r="C618" s="137">
        <f t="shared" si="261"/>
        <v>0.16458745827462679</v>
      </c>
      <c r="D618" s="137">
        <f t="shared" si="262"/>
        <v>0.1634317278514435</v>
      </c>
      <c r="E618" s="137">
        <f t="shared" si="263"/>
        <v>0.16227599742826021</v>
      </c>
      <c r="F618" s="137">
        <f t="shared" si="264"/>
        <v>0.16112026700507689</v>
      </c>
      <c r="G618" s="137">
        <f t="shared" si="265"/>
        <v>0.15996453658189361</v>
      </c>
      <c r="H618" s="133">
        <f t="shared" si="266"/>
        <v>0.15880880615871032</v>
      </c>
      <c r="I618" s="137">
        <f t="shared" si="267"/>
        <v>0.15996453658189361</v>
      </c>
      <c r="J618" s="137">
        <f t="shared" si="268"/>
        <v>0.16112026700507689</v>
      </c>
      <c r="K618" s="137">
        <f t="shared" si="269"/>
        <v>0.16227599742826021</v>
      </c>
      <c r="L618" s="137">
        <f t="shared" si="270"/>
        <v>0.1634317278514435</v>
      </c>
      <c r="M618" s="137">
        <f t="shared" si="271"/>
        <v>0.16458745827462679</v>
      </c>
      <c r="N618" s="35"/>
      <c r="O618" s="37"/>
      <c r="P618" s="37">
        <v>2.8945665523744193</v>
      </c>
      <c r="Q618" s="37">
        <v>2.7734633449560828</v>
      </c>
      <c r="R618" s="37"/>
      <c r="S618" s="28"/>
      <c r="T618" s="30"/>
      <c r="U618" s="28"/>
      <c r="V618" s="28"/>
      <c r="W618" s="37"/>
      <c r="X618" s="37">
        <v>2.6523601375377499</v>
      </c>
    </row>
    <row r="619" spans="1:24" x14ac:dyDescent="0.25">
      <c r="A619" s="35">
        <f t="shared" si="272"/>
        <v>16</v>
      </c>
      <c r="B619" s="133">
        <f t="shared" si="260"/>
        <v>0.15966521874637785</v>
      </c>
      <c r="C619" s="137">
        <f t="shared" si="261"/>
        <v>0.15777002807862398</v>
      </c>
      <c r="D619" s="137">
        <f t="shared" si="262"/>
        <v>0.1558748374108701</v>
      </c>
      <c r="E619" s="137">
        <f t="shared" si="263"/>
        <v>0.15397964674311621</v>
      </c>
      <c r="F619" s="137">
        <f t="shared" si="264"/>
        <v>0.15208445607536233</v>
      </c>
      <c r="G619" s="137">
        <f t="shared" si="265"/>
        <v>0.15018926540760846</v>
      </c>
      <c r="H619" s="133">
        <f t="shared" si="266"/>
        <v>0.14829407473985459</v>
      </c>
      <c r="I619" s="137">
        <f t="shared" si="267"/>
        <v>0.15018926540760846</v>
      </c>
      <c r="J619" s="137">
        <f t="shared" si="268"/>
        <v>0.15208445607536233</v>
      </c>
      <c r="K619" s="137">
        <f t="shared" si="269"/>
        <v>0.15397964674311621</v>
      </c>
      <c r="L619" s="137">
        <f t="shared" si="270"/>
        <v>0.1558748374108701</v>
      </c>
      <c r="M619" s="137">
        <f t="shared" si="271"/>
        <v>0.15777002807862398</v>
      </c>
      <c r="N619" s="35"/>
      <c r="O619" s="37"/>
      <c r="P619" s="37">
        <v>2.788419876508125</v>
      </c>
      <c r="Q619" s="37">
        <v>2.5898323305455202</v>
      </c>
      <c r="R619" s="37"/>
      <c r="S619" s="28"/>
      <c r="T619" s="30"/>
      <c r="U619" s="28"/>
      <c r="V619" s="28"/>
      <c r="W619" s="37"/>
      <c r="X619" s="37">
        <v>2.3912447845829199</v>
      </c>
    </row>
    <row r="620" spans="1:24" x14ac:dyDescent="0.25">
      <c r="A620" s="35">
        <f t="shared" si="272"/>
        <v>17</v>
      </c>
      <c r="B620" s="133">
        <f t="shared" si="260"/>
        <v>0.14877833367834858</v>
      </c>
      <c r="C620" s="137">
        <f t="shared" si="261"/>
        <v>0.14629772390117665</v>
      </c>
      <c r="D620" s="137">
        <f t="shared" si="262"/>
        <v>0.14381711412400475</v>
      </c>
      <c r="E620" s="137">
        <f t="shared" si="263"/>
        <v>0.14133650434683281</v>
      </c>
      <c r="F620" s="137">
        <f t="shared" si="264"/>
        <v>0.13885589456966088</v>
      </c>
      <c r="G620" s="137">
        <f t="shared" si="265"/>
        <v>0.13637528479248898</v>
      </c>
      <c r="H620" s="133">
        <f t="shared" si="266"/>
        <v>0.13389467501531704</v>
      </c>
      <c r="I620" s="137">
        <f t="shared" si="267"/>
        <v>0.13637528479248898</v>
      </c>
      <c r="J620" s="137">
        <f t="shared" si="268"/>
        <v>0.13885589456966088</v>
      </c>
      <c r="K620" s="137">
        <f t="shared" si="269"/>
        <v>0.14133650434683281</v>
      </c>
      <c r="L620" s="137">
        <f t="shared" si="270"/>
        <v>0.14381711412400475</v>
      </c>
      <c r="M620" s="137">
        <f t="shared" si="271"/>
        <v>0.14629772390117665</v>
      </c>
      <c r="N620" s="35"/>
      <c r="O620" s="37"/>
      <c r="P620" s="37">
        <v>2.5982895090097808</v>
      </c>
      <c r="Q620" s="37">
        <v>2.3383588241867845</v>
      </c>
      <c r="R620" s="37"/>
      <c r="S620" s="28"/>
      <c r="T620" s="30"/>
      <c r="U620" s="28"/>
      <c r="V620" s="28"/>
      <c r="W620" s="37"/>
      <c r="X620" s="37">
        <v>2.07842813936379</v>
      </c>
    </row>
    <row r="621" spans="1:24" x14ac:dyDescent="0.25">
      <c r="A621" s="35">
        <f t="shared" si="272"/>
        <v>18</v>
      </c>
      <c r="B621" s="133">
        <f t="shared" si="260"/>
        <v>0.134260411714754</v>
      </c>
      <c r="C621" s="137">
        <f t="shared" si="261"/>
        <v>0.13148765411127125</v>
      </c>
      <c r="D621" s="137">
        <f t="shared" si="262"/>
        <v>0.1287148965077885</v>
      </c>
      <c r="E621" s="137">
        <f t="shared" si="263"/>
        <v>0.12594213890430578</v>
      </c>
      <c r="F621" s="137">
        <f t="shared" si="264"/>
        <v>0.12316938130082303</v>
      </c>
      <c r="G621" s="137">
        <f t="shared" si="265"/>
        <v>0.12039662369734028</v>
      </c>
      <c r="H621" s="133">
        <f t="shared" si="266"/>
        <v>0.11762386609385754</v>
      </c>
      <c r="I621" s="137">
        <f t="shared" si="267"/>
        <v>0.12039662369734028</v>
      </c>
      <c r="J621" s="137">
        <f t="shared" si="268"/>
        <v>0.12316938130082303</v>
      </c>
      <c r="K621" s="137">
        <f t="shared" si="269"/>
        <v>0.12594213890430578</v>
      </c>
      <c r="L621" s="137">
        <f t="shared" si="270"/>
        <v>0.1287148965077885</v>
      </c>
      <c r="M621" s="137">
        <f t="shared" si="271"/>
        <v>0.13148765411127125</v>
      </c>
      <c r="N621" s="35"/>
      <c r="O621" s="37"/>
      <c r="P621" s="37">
        <v>2.3447461105994787</v>
      </c>
      <c r="Q621" s="37">
        <v>2.054202717054074</v>
      </c>
      <c r="R621" s="37"/>
      <c r="S621" s="28"/>
      <c r="T621" s="30"/>
      <c r="U621" s="28"/>
      <c r="V621" s="28"/>
      <c r="W621" s="37"/>
      <c r="X621" s="37">
        <v>1.7636593235086699</v>
      </c>
    </row>
    <row r="622" spans="1:24" x14ac:dyDescent="0.25">
      <c r="A622" s="35">
        <f t="shared" si="272"/>
        <v>19</v>
      </c>
      <c r="B622" s="133">
        <f t="shared" si="260"/>
        <v>0.11815582533991188</v>
      </c>
      <c r="C622" s="137">
        <f t="shared" si="261"/>
        <v>0.11591276903055972</v>
      </c>
      <c r="D622" s="137">
        <f t="shared" si="262"/>
        <v>0.11366971272120754</v>
      </c>
      <c r="E622" s="137">
        <f t="shared" si="263"/>
        <v>0.11142665641185537</v>
      </c>
      <c r="F622" s="137">
        <f t="shared" si="264"/>
        <v>0.10918360010250321</v>
      </c>
      <c r="G622" s="137">
        <f t="shared" si="265"/>
        <v>0.10694054379315104</v>
      </c>
      <c r="H622" s="133">
        <f t="shared" si="266"/>
        <v>0.10469748748379887</v>
      </c>
      <c r="I622" s="137">
        <f t="shared" si="267"/>
        <v>0.10694054379315104</v>
      </c>
      <c r="J622" s="137">
        <f t="shared" si="268"/>
        <v>0.10918360010250321</v>
      </c>
      <c r="K622" s="137">
        <f t="shared" si="269"/>
        <v>0.11142665641185537</v>
      </c>
      <c r="L622" s="137">
        <f t="shared" si="270"/>
        <v>0.11366971272120754</v>
      </c>
      <c r="M622" s="137">
        <f t="shared" si="271"/>
        <v>0.11591276903055972</v>
      </c>
      <c r="N622" s="35"/>
      <c r="O622" s="37"/>
      <c r="P622" s="37">
        <v>2.0634929416053986</v>
      </c>
      <c r="Q622" s="37">
        <v>1.8284542958853294</v>
      </c>
      <c r="R622" s="37"/>
      <c r="S622" s="28"/>
      <c r="T622" s="30"/>
      <c r="U622" s="28"/>
      <c r="V622" s="28"/>
      <c r="W622" s="37"/>
      <c r="X622" s="37">
        <v>1.5934156501652601</v>
      </c>
    </row>
    <row r="623" spans="1:24" x14ac:dyDescent="0.25">
      <c r="A623" s="35">
        <f t="shared" si="272"/>
        <v>20</v>
      </c>
      <c r="B623" s="133">
        <f t="shared" si="260"/>
        <v>0.10534655606254616</v>
      </c>
      <c r="C623" s="137">
        <f t="shared" si="261"/>
        <v>0.10325912304911875</v>
      </c>
      <c r="D623" s="137">
        <f t="shared" si="262"/>
        <v>0.10117169003569132</v>
      </c>
      <c r="E623" s="137">
        <f t="shared" si="263"/>
        <v>9.9084257022263894E-2</v>
      </c>
      <c r="F623" s="137">
        <f t="shared" si="264"/>
        <v>9.6996824008836482E-2</v>
      </c>
      <c r="G623" s="137">
        <f t="shared" si="265"/>
        <v>9.4909390995409071E-2</v>
      </c>
      <c r="H623" s="133">
        <f t="shared" si="266"/>
        <v>9.2821957981981645E-2</v>
      </c>
      <c r="I623" s="137">
        <f t="shared" si="267"/>
        <v>9.4909390995409071E-2</v>
      </c>
      <c r="J623" s="137">
        <f t="shared" si="268"/>
        <v>9.6996824008836482E-2</v>
      </c>
      <c r="K623" s="137">
        <f t="shared" si="269"/>
        <v>9.9084257022263894E-2</v>
      </c>
      <c r="L623" s="137">
        <f t="shared" si="270"/>
        <v>0.10117169003569132</v>
      </c>
      <c r="M623" s="137">
        <f t="shared" si="271"/>
        <v>0.10325912304911875</v>
      </c>
      <c r="N623" s="35"/>
      <c r="O623" s="37"/>
      <c r="P623" s="37">
        <v>1.839789737257008</v>
      </c>
      <c r="Q623" s="37">
        <v>1.6210580779305221</v>
      </c>
      <c r="R623" s="37"/>
      <c r="S623" s="28"/>
      <c r="T623" s="30"/>
      <c r="U623" s="28"/>
      <c r="V623" s="28"/>
      <c r="W623" s="37"/>
      <c r="X623" s="37">
        <v>1.4023264186040401</v>
      </c>
    </row>
    <row r="624" spans="1:24" x14ac:dyDescent="0.25">
      <c r="A624" s="35">
        <f>A623+1</f>
        <v>21</v>
      </c>
      <c r="B624" s="133">
        <f t="shared" si="260"/>
        <v>9.3408939628472396E-2</v>
      </c>
      <c r="C624" s="137">
        <f t="shared" si="261"/>
        <v>9.122646535892133E-2</v>
      </c>
      <c r="D624" s="137">
        <f t="shared" si="262"/>
        <v>8.9043991089370264E-2</v>
      </c>
      <c r="E624" s="137">
        <f t="shared" si="263"/>
        <v>8.6861516819819212E-2</v>
      </c>
      <c r="F624" s="137">
        <f t="shared" si="264"/>
        <v>8.4679042550268147E-2</v>
      </c>
      <c r="G624" s="137">
        <f t="shared" si="265"/>
        <v>8.2496568280717081E-2</v>
      </c>
      <c r="H624" s="133">
        <f t="shared" si="266"/>
        <v>8.0314094011166015E-2</v>
      </c>
      <c r="I624" s="137">
        <f t="shared" si="267"/>
        <v>8.2496568280717081E-2</v>
      </c>
      <c r="J624" s="137">
        <f t="shared" si="268"/>
        <v>8.4679042550268147E-2</v>
      </c>
      <c r="K624" s="137">
        <f t="shared" si="269"/>
        <v>8.6861516819819212E-2</v>
      </c>
      <c r="L624" s="137">
        <f t="shared" si="270"/>
        <v>8.9043991089370264E-2</v>
      </c>
      <c r="M624" s="137">
        <f t="shared" si="271"/>
        <v>9.122646535892133E-2</v>
      </c>
      <c r="N624" s="35"/>
      <c r="O624" s="37"/>
      <c r="P624" s="37">
        <v>1.6313092228139936</v>
      </c>
      <c r="Q624" s="37">
        <v>1.4026186658737034</v>
      </c>
      <c r="R624" s="37"/>
      <c r="S624" s="28"/>
      <c r="T624" s="30"/>
      <c r="U624" s="28"/>
      <c r="V624" s="28"/>
      <c r="W624" s="37"/>
      <c r="X624" s="37">
        <v>1.1739281089334099</v>
      </c>
    </row>
    <row r="625" spans="1:24" x14ac:dyDescent="0.25">
      <c r="A625" s="35">
        <f t="shared" si="272"/>
        <v>22</v>
      </c>
      <c r="B625" s="133">
        <f t="shared" si="260"/>
        <v>8.0853713858912796E-2</v>
      </c>
      <c r="C625" s="137">
        <f t="shared" si="261"/>
        <v>7.9235655207908359E-2</v>
      </c>
      <c r="D625" s="137">
        <f t="shared" si="262"/>
        <v>7.7617596556903909E-2</v>
      </c>
      <c r="E625" s="137">
        <f t="shared" si="263"/>
        <v>7.5999537905899472E-2</v>
      </c>
      <c r="F625" s="137">
        <f t="shared" si="264"/>
        <v>7.4381479254895036E-2</v>
      </c>
      <c r="G625" s="137">
        <f t="shared" si="265"/>
        <v>7.2763420603890586E-2</v>
      </c>
      <c r="H625" s="133">
        <f t="shared" si="266"/>
        <v>7.1145361952886149E-2</v>
      </c>
      <c r="I625" s="137">
        <f t="shared" si="267"/>
        <v>7.2763420603890586E-2</v>
      </c>
      <c r="J625" s="137">
        <f t="shared" si="268"/>
        <v>7.4381479254895036E-2</v>
      </c>
      <c r="K625" s="137">
        <f t="shared" si="269"/>
        <v>7.5999537905899472E-2</v>
      </c>
      <c r="L625" s="137">
        <f t="shared" si="270"/>
        <v>7.7617596556903909E-2</v>
      </c>
      <c r="M625" s="137">
        <f t="shared" si="271"/>
        <v>7.9235655207908359E-2</v>
      </c>
      <c r="N625" s="35"/>
      <c r="O625" s="37"/>
      <c r="P625" s="37">
        <v>1.4120426764442555</v>
      </c>
      <c r="Q625" s="37">
        <v>1.2424944076638054</v>
      </c>
      <c r="R625" s="37"/>
      <c r="S625" s="28"/>
      <c r="T625" s="30"/>
      <c r="U625" s="28"/>
      <c r="V625" s="28"/>
      <c r="W625" s="37"/>
      <c r="X625" s="37">
        <v>1.0729461388833601</v>
      </c>
    </row>
    <row r="626" spans="1:24" x14ac:dyDescent="0.25">
      <c r="A626" s="35">
        <f t="shared" si="272"/>
        <v>23</v>
      </c>
      <c r="B626" s="133">
        <f t="shared" si="260"/>
        <v>7.14797497923714E-2</v>
      </c>
      <c r="C626" s="137">
        <f t="shared" si="261"/>
        <v>6.9997070138294704E-2</v>
      </c>
      <c r="D626" s="137">
        <f t="shared" si="262"/>
        <v>6.8514390484218007E-2</v>
      </c>
      <c r="E626" s="137">
        <f t="shared" si="263"/>
        <v>6.7031710830141311E-2</v>
      </c>
      <c r="F626" s="137">
        <f t="shared" si="264"/>
        <v>6.5549031176064629E-2</v>
      </c>
      <c r="G626" s="137">
        <f t="shared" si="265"/>
        <v>6.4066351521987933E-2</v>
      </c>
      <c r="H626" s="133">
        <f t="shared" si="266"/>
        <v>6.2583671867911236E-2</v>
      </c>
      <c r="I626" s="137">
        <f t="shared" si="267"/>
        <v>6.4066351521987933E-2</v>
      </c>
      <c r="J626" s="137">
        <f t="shared" si="268"/>
        <v>6.5549031176064629E-2</v>
      </c>
      <c r="K626" s="137">
        <f t="shared" si="269"/>
        <v>6.7031710830141311E-2</v>
      </c>
      <c r="L626" s="137">
        <f t="shared" si="270"/>
        <v>6.8514390484218007E-2</v>
      </c>
      <c r="M626" s="137">
        <f t="shared" si="271"/>
        <v>6.9997070138294704E-2</v>
      </c>
      <c r="N626" s="35"/>
      <c r="O626" s="37"/>
      <c r="P626" s="37">
        <v>1.2483342123839829</v>
      </c>
      <c r="Q626" s="37">
        <v>1.092971631213858</v>
      </c>
      <c r="R626" s="37"/>
      <c r="S626" s="28"/>
      <c r="T626" s="30"/>
      <c r="U626" s="28"/>
      <c r="V626" s="28"/>
      <c r="W626" s="37"/>
      <c r="X626" s="37">
        <v>0.93760905004373296</v>
      </c>
    </row>
    <row r="627" spans="1:24" x14ac:dyDescent="0.25">
      <c r="A627" s="35">
        <f>A626+1</f>
        <v>24</v>
      </c>
      <c r="B627" s="133">
        <f t="shared" si="260"/>
        <v>6.3057606287505591E-2</v>
      </c>
      <c r="C627" s="137">
        <f t="shared" si="261"/>
        <v>6.2022110271160683E-2</v>
      </c>
      <c r="D627" s="137">
        <f t="shared" si="262"/>
        <v>6.0986614254815774E-2</v>
      </c>
      <c r="E627" s="137">
        <f t="shared" si="263"/>
        <v>5.9951118238470866E-2</v>
      </c>
      <c r="F627" s="137">
        <f t="shared" si="264"/>
        <v>5.891562222212595E-2</v>
      </c>
      <c r="G627" s="137">
        <f t="shared" si="265"/>
        <v>5.7880126205781042E-2</v>
      </c>
      <c r="H627" s="133">
        <f t="shared" si="266"/>
        <v>5.6844630189436134E-2</v>
      </c>
      <c r="I627" s="137">
        <f t="shared" si="267"/>
        <v>5.7880126205781042E-2</v>
      </c>
      <c r="J627" s="137">
        <f t="shared" si="268"/>
        <v>5.891562222212595E-2</v>
      </c>
      <c r="K627" s="137">
        <f t="shared" si="269"/>
        <v>5.9951118238470866E-2</v>
      </c>
      <c r="L627" s="137">
        <f t="shared" si="270"/>
        <v>6.0986614254815774E-2</v>
      </c>
      <c r="M627" s="137">
        <f t="shared" si="271"/>
        <v>6.2022110271160683E-2</v>
      </c>
      <c r="N627" s="35"/>
      <c r="O627" s="37"/>
      <c r="P627" s="37">
        <v>1.1012485005667096</v>
      </c>
      <c r="Q627" s="37">
        <v>0.99274405495137574</v>
      </c>
      <c r="R627" s="37"/>
      <c r="S627" s="28"/>
      <c r="T627" s="30"/>
      <c r="U627" s="28"/>
      <c r="V627" s="28"/>
      <c r="W627" s="37"/>
      <c r="X627" s="37">
        <v>0.88423960933604195</v>
      </c>
    </row>
    <row r="628" spans="1:24" x14ac:dyDescent="0.25">
      <c r="A628" s="35" t="s">
        <v>55</v>
      </c>
      <c r="B628" s="133">
        <f>SUM(B604:B627)</f>
        <v>2.7484851059889523</v>
      </c>
      <c r="C628" s="133">
        <f t="shared" ref="C628:M628" si="273">SUM(C604:C627)</f>
        <v>2.7449403330366695</v>
      </c>
      <c r="D628" s="133">
        <f t="shared" si="273"/>
        <v>2.7413955600843845</v>
      </c>
      <c r="E628" s="133">
        <f t="shared" si="273"/>
        <v>2.7378507871321012</v>
      </c>
      <c r="F628" s="133">
        <f t="shared" si="273"/>
        <v>2.7343060141798179</v>
      </c>
      <c r="G628" s="133">
        <f t="shared" si="273"/>
        <v>2.7307612412275337</v>
      </c>
      <c r="H628" s="133">
        <f t="shared" si="273"/>
        <v>2.7272164682752504</v>
      </c>
      <c r="I628" s="133">
        <f t="shared" si="273"/>
        <v>2.7307612412275337</v>
      </c>
      <c r="J628" s="133">
        <f t="shared" si="273"/>
        <v>2.7343060141798179</v>
      </c>
      <c r="K628" s="133">
        <f t="shared" si="273"/>
        <v>2.7378507871321012</v>
      </c>
      <c r="L628" s="133">
        <f t="shared" si="273"/>
        <v>2.7413955600843845</v>
      </c>
      <c r="M628" s="133">
        <f t="shared" si="273"/>
        <v>2.7449403330366695</v>
      </c>
      <c r="N628" s="35"/>
      <c r="O628" s="35"/>
      <c r="P628" s="35">
        <f>SUM(P604:P627)</f>
        <v>48</v>
      </c>
      <c r="Q628" s="35">
        <f>SUM(Q604:Q627)</f>
        <v>47.628560981453674</v>
      </c>
      <c r="R628" s="35"/>
      <c r="S628" s="28"/>
      <c r="T628" s="138"/>
      <c r="U628" s="28"/>
      <c r="V628" s="28"/>
      <c r="W628" s="35"/>
      <c r="X628" s="35">
        <f>SUM(X604:X627)</f>
        <v>47.257121962907377</v>
      </c>
    </row>
    <row r="629" spans="1:24" x14ac:dyDescent="0.25">
      <c r="A629" s="35" t="s">
        <v>53</v>
      </c>
      <c r="B629" s="35">
        <v>31</v>
      </c>
      <c r="C629" s="35">
        <v>28.25</v>
      </c>
      <c r="D629" s="35">
        <v>31</v>
      </c>
      <c r="E629" s="35">
        <v>30</v>
      </c>
      <c r="F629" s="35">
        <v>31</v>
      </c>
      <c r="G629" s="35">
        <v>30</v>
      </c>
      <c r="H629" s="35">
        <v>31</v>
      </c>
      <c r="I629" s="35">
        <v>31</v>
      </c>
      <c r="J629" s="35">
        <v>30</v>
      </c>
      <c r="K629" s="35">
        <v>31</v>
      </c>
      <c r="L629" s="35">
        <v>30</v>
      </c>
      <c r="M629" s="35">
        <v>31</v>
      </c>
      <c r="N629" s="35"/>
      <c r="O629" s="35"/>
      <c r="P629" s="39">
        <f>365.25/2</f>
        <v>182.625</v>
      </c>
      <c r="Q629" s="39">
        <f>365.25/2</f>
        <v>182.625</v>
      </c>
      <c r="R629" s="35"/>
      <c r="S629" s="28"/>
      <c r="T629" s="28"/>
      <c r="U629" s="28"/>
      <c r="V629" s="28"/>
      <c r="W629" s="35"/>
      <c r="X629" s="39">
        <f>365.25/2</f>
        <v>182.625</v>
      </c>
    </row>
    <row r="630" spans="1:24" x14ac:dyDescent="0.25">
      <c r="A630" s="35" t="s">
        <v>54</v>
      </c>
      <c r="B630" s="39">
        <f>B629*B628</f>
        <v>85.203038285657527</v>
      </c>
      <c r="C630" s="39">
        <f t="shared" ref="C630:M630" si="274">C629*C628</f>
        <v>77.544564408285908</v>
      </c>
      <c r="D630" s="39">
        <f t="shared" si="274"/>
        <v>84.983262362615918</v>
      </c>
      <c r="E630" s="39">
        <f t="shared" si="274"/>
        <v>82.135523613963031</v>
      </c>
      <c r="F630" s="39">
        <f t="shared" si="274"/>
        <v>84.763486439574351</v>
      </c>
      <c r="G630" s="39">
        <f t="shared" si="274"/>
        <v>81.922837236826012</v>
      </c>
      <c r="H630" s="39">
        <f t="shared" si="274"/>
        <v>84.543710516532769</v>
      </c>
      <c r="I630" s="39">
        <f t="shared" si="274"/>
        <v>84.653598478053539</v>
      </c>
      <c r="J630" s="39">
        <f t="shared" si="274"/>
        <v>82.029180425394543</v>
      </c>
      <c r="K630" s="39">
        <f t="shared" si="274"/>
        <v>84.873374401095134</v>
      </c>
      <c r="L630" s="39">
        <f t="shared" si="274"/>
        <v>82.241866802531533</v>
      </c>
      <c r="M630" s="39">
        <f t="shared" si="274"/>
        <v>85.093150324136758</v>
      </c>
      <c r="N630" s="39">
        <f>SUM(B630:M630)</f>
        <v>999.98759329466691</v>
      </c>
      <c r="O630" s="35"/>
      <c r="P630" s="39">
        <f>P629*P628</f>
        <v>8766</v>
      </c>
      <c r="Q630" s="39">
        <f>Q629*Q628</f>
        <v>8698.1659492379767</v>
      </c>
      <c r="R630" s="39">
        <f>Q630+P630</f>
        <v>17464.165949237977</v>
      </c>
      <c r="S630" s="28"/>
      <c r="T630" s="28"/>
      <c r="U630" s="28"/>
      <c r="V630" s="28"/>
      <c r="W630" s="35"/>
      <c r="X630" s="39">
        <f>X629*X628</f>
        <v>8630.331898475959</v>
      </c>
    </row>
    <row r="631" spans="1:24" x14ac:dyDescent="0.25">
      <c r="A631" s="28"/>
      <c r="B631" s="28"/>
      <c r="C631" s="28"/>
      <c r="D631" s="28"/>
      <c r="E631" s="28"/>
      <c r="F631" s="28"/>
      <c r="G631" s="28"/>
      <c r="H631" s="28"/>
      <c r="I631" s="28"/>
      <c r="J631" s="28"/>
      <c r="K631" s="28"/>
      <c r="L631" s="28"/>
      <c r="M631" s="28"/>
      <c r="N631" s="28"/>
      <c r="O631" s="28"/>
      <c r="R631" s="28"/>
      <c r="S631" s="28"/>
      <c r="T631" s="28"/>
      <c r="U631" s="28"/>
      <c r="V631" s="28"/>
      <c r="W631" s="28"/>
      <c r="X631" s="28"/>
    </row>
    <row r="632" spans="1:24" x14ac:dyDescent="0.25">
      <c r="A632" s="28"/>
      <c r="B632" s="28"/>
      <c r="C632" s="28"/>
      <c r="D632" s="28"/>
      <c r="E632" s="28"/>
      <c r="F632" s="28"/>
      <c r="G632" s="28"/>
      <c r="H632" s="28"/>
      <c r="I632" s="28"/>
      <c r="J632" s="28"/>
      <c r="K632" s="28"/>
      <c r="L632" s="28"/>
      <c r="M632" s="28"/>
      <c r="N632" s="28"/>
      <c r="O632" s="28"/>
      <c r="R632" s="28"/>
      <c r="S632" s="28"/>
      <c r="T632" s="28"/>
      <c r="U632" s="28"/>
      <c r="V632" s="28"/>
      <c r="W632" s="28"/>
      <c r="X632" s="28"/>
    </row>
    <row r="633" spans="1:24" x14ac:dyDescent="0.25">
      <c r="A633" s="129" t="s">
        <v>193</v>
      </c>
      <c r="B633" s="28"/>
      <c r="C633" s="28" t="s">
        <v>116</v>
      </c>
      <c r="D633" s="28"/>
      <c r="E633" s="28"/>
      <c r="F633" s="28"/>
      <c r="G633" s="28"/>
      <c r="H633" s="28"/>
      <c r="I633" s="28"/>
      <c r="J633" s="28"/>
      <c r="K633" s="28"/>
      <c r="L633" s="28"/>
      <c r="M633" s="28"/>
      <c r="N633" s="28"/>
      <c r="O633" s="28"/>
      <c r="R633" s="28"/>
      <c r="S633" s="28"/>
      <c r="T633" s="28"/>
      <c r="U633" s="28"/>
      <c r="V633" s="28"/>
      <c r="W633" s="28"/>
      <c r="X633" s="28"/>
    </row>
    <row r="634" spans="1:24" x14ac:dyDescent="0.25">
      <c r="A634" s="28" t="s">
        <v>182</v>
      </c>
      <c r="B634" s="28" t="s">
        <v>191</v>
      </c>
      <c r="C634" s="28"/>
      <c r="D634" s="28"/>
      <c r="E634" s="28"/>
      <c r="F634" s="28"/>
      <c r="G634" s="28"/>
      <c r="H634" s="28"/>
      <c r="I634" s="28"/>
      <c r="J634" s="28"/>
      <c r="K634" s="28"/>
      <c r="L634" s="28"/>
      <c r="M634" s="28"/>
      <c r="N634" s="28"/>
      <c r="O634" s="28"/>
      <c r="R634" s="28"/>
      <c r="S634" s="28"/>
      <c r="T634" s="28"/>
      <c r="U634" s="28"/>
      <c r="V634" s="28"/>
      <c r="W634" s="28"/>
      <c r="X634" s="28"/>
    </row>
    <row r="635" spans="1:24" x14ac:dyDescent="0.25">
      <c r="A635" s="35"/>
      <c r="B635" s="36">
        <v>1</v>
      </c>
      <c r="C635" s="36">
        <f>B635+1</f>
        <v>2</v>
      </c>
      <c r="D635" s="36">
        <f t="shared" ref="D635" si="275">C635+1</f>
        <v>3</v>
      </c>
      <c r="E635" s="36">
        <f t="shared" ref="E635" si="276">D635+1</f>
        <v>4</v>
      </c>
      <c r="F635" s="36">
        <f t="shared" ref="F635" si="277">E635+1</f>
        <v>5</v>
      </c>
      <c r="G635" s="36">
        <f t="shared" ref="G635" si="278">F635+1</f>
        <v>6</v>
      </c>
      <c r="H635" s="36">
        <f t="shared" ref="H635" si="279">G635+1</f>
        <v>7</v>
      </c>
      <c r="I635" s="36">
        <f t="shared" ref="I635" si="280">H635+1</f>
        <v>8</v>
      </c>
      <c r="J635" s="36">
        <f t="shared" ref="J635" si="281">I635+1</f>
        <v>9</v>
      </c>
      <c r="K635" s="36">
        <f t="shared" ref="K635" si="282">J635+1</f>
        <v>10</v>
      </c>
      <c r="L635" s="36">
        <f t="shared" ref="L635" si="283">K635+1</f>
        <v>11</v>
      </c>
      <c r="M635" s="36">
        <f t="shared" ref="M635" si="284">L635+1</f>
        <v>12</v>
      </c>
      <c r="N635" s="35"/>
      <c r="O635" s="35"/>
      <c r="P635" s="35"/>
      <c r="Q635" s="35"/>
      <c r="R635" s="35"/>
      <c r="S635" s="28"/>
      <c r="T635" s="28"/>
      <c r="U635" s="28"/>
      <c r="V635" s="28"/>
      <c r="W635" s="35"/>
      <c r="X635" s="35"/>
    </row>
    <row r="636" spans="1:24" x14ac:dyDescent="0.25">
      <c r="A636" s="35"/>
      <c r="B636" s="36" t="s">
        <v>39</v>
      </c>
      <c r="C636" s="36" t="s">
        <v>40</v>
      </c>
      <c r="D636" s="36" t="s">
        <v>41</v>
      </c>
      <c r="E636" s="36" t="s">
        <v>42</v>
      </c>
      <c r="F636" s="36" t="s">
        <v>43</v>
      </c>
      <c r="G636" s="36" t="s">
        <v>44</v>
      </c>
      <c r="H636" s="36" t="s">
        <v>45</v>
      </c>
      <c r="I636" s="36" t="s">
        <v>46</v>
      </c>
      <c r="J636" s="36" t="s">
        <v>47</v>
      </c>
      <c r="K636" s="36" t="s">
        <v>48</v>
      </c>
      <c r="L636" s="36" t="s">
        <v>49</v>
      </c>
      <c r="M636" s="36" t="s">
        <v>50</v>
      </c>
      <c r="N636" s="35"/>
      <c r="O636" s="35"/>
      <c r="P636" s="36" t="s">
        <v>52</v>
      </c>
      <c r="Q636" s="36" t="s">
        <v>51</v>
      </c>
      <c r="R636" s="35"/>
      <c r="S636" s="28"/>
      <c r="T636" s="28"/>
      <c r="U636" s="28"/>
      <c r="V636" s="28"/>
      <c r="W636" s="35"/>
      <c r="X636" s="36" t="s">
        <v>52</v>
      </c>
    </row>
    <row r="637" spans="1:24" x14ac:dyDescent="0.25">
      <c r="A637" s="35">
        <v>1</v>
      </c>
      <c r="B637" s="133">
        <f>P637*1000/$R$663</f>
        <v>6.613708351017486E-2</v>
      </c>
      <c r="C637" s="137">
        <f>$B637-(($B637-$H637)*1/6)</f>
        <v>6.6003338717337171E-2</v>
      </c>
      <c r="D637" s="137">
        <f>$B637-(($B637-$H637)*2/6)</f>
        <v>6.5869593924499481E-2</v>
      </c>
      <c r="E637" s="137">
        <f>$B637-(($B637-$H637)*3/6)</f>
        <v>6.5735849131661778E-2</v>
      </c>
      <c r="F637" s="137">
        <f>$B637-(($B637-$H637)*4/6)</f>
        <v>6.5602104338824088E-2</v>
      </c>
      <c r="G637" s="137">
        <f>$B637-(($B637-$H637)*5/6)</f>
        <v>6.5468359545986399E-2</v>
      </c>
      <c r="H637" s="133">
        <f>Q637*1000/$R$663</f>
        <v>6.5334614753148709E-2</v>
      </c>
      <c r="I637" s="137">
        <f>$B637-(($B637-$H637)*5/6)</f>
        <v>6.5468359545986399E-2</v>
      </c>
      <c r="J637" s="137">
        <f>$B637-(($B637-$H637)*4/6)</f>
        <v>6.5602104338824088E-2</v>
      </c>
      <c r="K637" s="137">
        <f>$B637-(($B637-$H637)*3/6)</f>
        <v>6.5735849131661778E-2</v>
      </c>
      <c r="L637" s="137">
        <f>$B637-(($B637-$H637)*2/6)</f>
        <v>6.5869593924499481E-2</v>
      </c>
      <c r="M637" s="137">
        <f>$B637-(($B637-$H637)*1/6)</f>
        <v>6.6003338717337171E-2</v>
      </c>
      <c r="N637" s="35"/>
      <c r="O637" s="37"/>
      <c r="P637" s="37">
        <v>1.1553369447802608</v>
      </c>
      <c r="Q637" s="37">
        <v>1.1413187608383946</v>
      </c>
      <c r="R637" s="37"/>
      <c r="S637" s="28"/>
      <c r="T637" s="30"/>
      <c r="U637" s="28"/>
      <c r="V637" s="28"/>
      <c r="W637" s="37"/>
      <c r="X637" s="37">
        <v>1.1273005768965301</v>
      </c>
    </row>
    <row r="638" spans="1:24" x14ac:dyDescent="0.25">
      <c r="A638" s="35">
        <f>A637+1</f>
        <v>2</v>
      </c>
      <c r="B638" s="133">
        <f t="shared" ref="B638:B660" si="285">P638*1000/$R$663</f>
        <v>6.5683673198742104E-2</v>
      </c>
      <c r="C638" s="137">
        <f t="shared" ref="C638:C660" si="286">$B638-(($B638-$H638)*1/6)</f>
        <v>6.5651180603620116E-2</v>
      </c>
      <c r="D638" s="137">
        <f t="shared" ref="D638:D660" si="287">$B638-(($B638-$H638)*2/6)</f>
        <v>6.5618688008498141E-2</v>
      </c>
      <c r="E638" s="137">
        <f t="shared" ref="E638:E660" si="288">$B638-(($B638-$H638)*3/6)</f>
        <v>6.5586195413376153E-2</v>
      </c>
      <c r="F638" s="137">
        <f t="shared" ref="F638:F660" si="289">$B638-(($B638-$H638)*4/6)</f>
        <v>6.5553702818254164E-2</v>
      </c>
      <c r="G638" s="137">
        <f t="shared" ref="G638:G660" si="290">$B638-(($B638-$H638)*5/6)</f>
        <v>6.552121022313219E-2</v>
      </c>
      <c r="H638" s="133">
        <f t="shared" ref="H638:H660" si="291">Q638*1000/$R$663</f>
        <v>6.5488717628010201E-2</v>
      </c>
      <c r="I638" s="137">
        <f t="shared" ref="I638:I660" si="292">$B638-(($B638-$H638)*5/6)</f>
        <v>6.552121022313219E-2</v>
      </c>
      <c r="J638" s="137">
        <f t="shared" ref="J638:J660" si="293">$B638-(($B638-$H638)*4/6)</f>
        <v>6.5553702818254164E-2</v>
      </c>
      <c r="K638" s="137">
        <f t="shared" ref="K638:K660" si="294">$B638-(($B638-$H638)*3/6)</f>
        <v>6.5586195413376153E-2</v>
      </c>
      <c r="L638" s="137">
        <f t="shared" ref="L638:L660" si="295">$B638-(($B638-$H638)*2/6)</f>
        <v>6.5618688008498141E-2</v>
      </c>
      <c r="M638" s="137">
        <f t="shared" ref="M638:M660" si="296">$B638-(($B638-$H638)*1/6)</f>
        <v>6.5651180603620116E-2</v>
      </c>
      <c r="N638" s="35"/>
      <c r="O638" s="37"/>
      <c r="P638" s="37">
        <v>1.1474164007202556</v>
      </c>
      <c r="Q638" s="37">
        <v>1.144010756541485</v>
      </c>
      <c r="R638" s="37"/>
      <c r="S638" s="28"/>
      <c r="T638" s="30"/>
      <c r="U638" s="28"/>
      <c r="V638" s="28"/>
      <c r="W638" s="37"/>
      <c r="X638" s="37">
        <v>1.1406051123627099</v>
      </c>
    </row>
    <row r="639" spans="1:24" x14ac:dyDescent="0.25">
      <c r="A639" s="35">
        <f t="shared" ref="A639:A659" si="297">A638+1</f>
        <v>3</v>
      </c>
      <c r="B639" s="133">
        <f t="shared" si="285"/>
        <v>6.5838767413360977E-2</v>
      </c>
      <c r="C639" s="137">
        <f t="shared" si="286"/>
        <v>6.6078772549475168E-2</v>
      </c>
      <c r="D639" s="137">
        <f t="shared" si="287"/>
        <v>6.6318777685589345E-2</v>
      </c>
      <c r="E639" s="137">
        <f t="shared" si="288"/>
        <v>6.6558782821703535E-2</v>
      </c>
      <c r="F639" s="137">
        <f t="shared" si="289"/>
        <v>6.6798787957817726E-2</v>
      </c>
      <c r="G639" s="137">
        <f t="shared" si="290"/>
        <v>6.7038793093931903E-2</v>
      </c>
      <c r="H639" s="133">
        <f t="shared" si="291"/>
        <v>6.7278798230046094E-2</v>
      </c>
      <c r="I639" s="137">
        <f t="shared" si="292"/>
        <v>6.7038793093931903E-2</v>
      </c>
      <c r="J639" s="137">
        <f t="shared" si="293"/>
        <v>6.6798787957817726E-2</v>
      </c>
      <c r="K639" s="137">
        <f t="shared" si="294"/>
        <v>6.6558782821703535E-2</v>
      </c>
      <c r="L639" s="137">
        <f t="shared" si="295"/>
        <v>6.6318777685589345E-2</v>
      </c>
      <c r="M639" s="137">
        <f t="shared" si="296"/>
        <v>6.6078772549475168E-2</v>
      </c>
      <c r="N639" s="35"/>
      <c r="O639" s="37"/>
      <c r="P639" s="37">
        <v>1.1501257139611893</v>
      </c>
      <c r="Q639" s="37">
        <v>1.1752813560886874</v>
      </c>
      <c r="R639" s="37"/>
      <c r="S639" s="28"/>
      <c r="T639" s="30"/>
      <c r="U639" s="28"/>
      <c r="V639" s="28"/>
      <c r="W639" s="37"/>
      <c r="X639" s="37">
        <v>1.20043699821619</v>
      </c>
    </row>
    <row r="640" spans="1:24" x14ac:dyDescent="0.25">
      <c r="A640" s="35">
        <f t="shared" si="297"/>
        <v>4</v>
      </c>
      <c r="B640" s="133">
        <f t="shared" si="285"/>
        <v>6.7630973162900745E-2</v>
      </c>
      <c r="C640" s="137">
        <f t="shared" si="286"/>
        <v>6.8267033372508099E-2</v>
      </c>
      <c r="D640" s="137">
        <f t="shared" si="287"/>
        <v>6.8903093582115466E-2</v>
      </c>
      <c r="E640" s="137">
        <f t="shared" si="288"/>
        <v>6.9539153791722819E-2</v>
      </c>
      <c r="F640" s="137">
        <f t="shared" si="289"/>
        <v>7.0175214001330172E-2</v>
      </c>
      <c r="G640" s="137">
        <f t="shared" si="290"/>
        <v>7.0811274210937539E-2</v>
      </c>
      <c r="H640" s="133">
        <f t="shared" si="291"/>
        <v>7.1447334420544892E-2</v>
      </c>
      <c r="I640" s="137">
        <f t="shared" si="292"/>
        <v>7.0811274210937539E-2</v>
      </c>
      <c r="J640" s="137">
        <f t="shared" si="293"/>
        <v>7.0175214001330172E-2</v>
      </c>
      <c r="K640" s="137">
        <f t="shared" si="294"/>
        <v>6.9539153791722819E-2</v>
      </c>
      <c r="L640" s="137">
        <f t="shared" si="295"/>
        <v>6.8903093582115466E-2</v>
      </c>
      <c r="M640" s="137">
        <f t="shared" si="296"/>
        <v>6.8267033372508099E-2</v>
      </c>
      <c r="N640" s="35"/>
      <c r="O640" s="37"/>
      <c r="P640" s="37">
        <v>1.1814334373320323</v>
      </c>
      <c r="Q640" s="37">
        <v>1.2481007731377611</v>
      </c>
      <c r="R640" s="37"/>
      <c r="S640" s="28"/>
      <c r="T640" s="30"/>
      <c r="U640" s="28"/>
      <c r="V640" s="28"/>
      <c r="W640" s="37"/>
      <c r="X640" s="37">
        <v>1.3147681089434899</v>
      </c>
    </row>
    <row r="641" spans="1:24" x14ac:dyDescent="0.25">
      <c r="A641" s="35">
        <f t="shared" si="297"/>
        <v>5</v>
      </c>
      <c r="B641" s="133">
        <f t="shared" si="285"/>
        <v>7.1795282803056665E-2</v>
      </c>
      <c r="C641" s="137">
        <f t="shared" si="286"/>
        <v>7.3519874630081611E-2</v>
      </c>
      <c r="D641" s="137">
        <f t="shared" si="287"/>
        <v>7.5244466457106571E-2</v>
      </c>
      <c r="E641" s="137">
        <f t="shared" si="288"/>
        <v>7.6969058284131531E-2</v>
      </c>
      <c r="F641" s="137">
        <f t="shared" si="289"/>
        <v>7.8693650111156477E-2</v>
      </c>
      <c r="G641" s="137">
        <f t="shared" si="290"/>
        <v>8.0418241938181423E-2</v>
      </c>
      <c r="H641" s="133">
        <f t="shared" si="291"/>
        <v>8.2142833765206383E-2</v>
      </c>
      <c r="I641" s="137">
        <f t="shared" si="292"/>
        <v>8.0418241938181423E-2</v>
      </c>
      <c r="J641" s="137">
        <f t="shared" si="293"/>
        <v>7.8693650111156477E-2</v>
      </c>
      <c r="K641" s="137">
        <f t="shared" si="294"/>
        <v>7.6969058284131531E-2</v>
      </c>
      <c r="L641" s="137">
        <f t="shared" si="295"/>
        <v>7.5244466457106571E-2</v>
      </c>
      <c r="M641" s="137">
        <f t="shared" si="296"/>
        <v>7.3519874630081611E-2</v>
      </c>
      <c r="N641" s="35"/>
      <c r="O641" s="37"/>
      <c r="P641" s="37">
        <v>1.2541790215251507</v>
      </c>
      <c r="Q641" s="37">
        <v>1.4349385482546428</v>
      </c>
      <c r="R641" s="37"/>
      <c r="S641" s="28"/>
      <c r="T641" s="30"/>
      <c r="U641" s="28"/>
      <c r="V641" s="28"/>
      <c r="W641" s="37"/>
      <c r="X641" s="37">
        <v>1.6156980749841301</v>
      </c>
    </row>
    <row r="642" spans="1:24" x14ac:dyDescent="0.25">
      <c r="A642" s="35">
        <f t="shared" si="297"/>
        <v>6</v>
      </c>
      <c r="B642" s="133">
        <f t="shared" si="285"/>
        <v>8.243307667597205E-2</v>
      </c>
      <c r="C642" s="137">
        <f t="shared" si="286"/>
        <v>8.5972477194749708E-2</v>
      </c>
      <c r="D642" s="137">
        <f t="shared" si="287"/>
        <v>8.9511877713527352E-2</v>
      </c>
      <c r="E642" s="137">
        <f t="shared" si="288"/>
        <v>9.305127823230501E-2</v>
      </c>
      <c r="F642" s="137">
        <f t="shared" si="289"/>
        <v>9.6590678751082668E-2</v>
      </c>
      <c r="G642" s="137">
        <f t="shared" si="290"/>
        <v>0.10013007926986031</v>
      </c>
      <c r="H642" s="133">
        <f t="shared" si="291"/>
        <v>0.10366947978863797</v>
      </c>
      <c r="I642" s="137">
        <f t="shared" si="292"/>
        <v>0.10013007926986031</v>
      </c>
      <c r="J642" s="137">
        <f t="shared" si="293"/>
        <v>9.6590678751082668E-2</v>
      </c>
      <c r="K642" s="137">
        <f t="shared" si="294"/>
        <v>9.305127823230501E-2</v>
      </c>
      <c r="L642" s="137">
        <f t="shared" si="295"/>
        <v>8.9511877713527352E-2</v>
      </c>
      <c r="M642" s="137">
        <f t="shared" si="296"/>
        <v>8.5972477194749708E-2</v>
      </c>
      <c r="N642" s="35"/>
      <c r="O642" s="37"/>
      <c r="P642" s="37">
        <v>1.4400087500230132</v>
      </c>
      <c r="Q642" s="37">
        <v>1.8109836976336806</v>
      </c>
      <c r="R642" s="37"/>
      <c r="S642" s="28"/>
      <c r="T642" s="30"/>
      <c r="U642" s="28"/>
      <c r="V642" s="28"/>
      <c r="W642" s="37"/>
      <c r="X642" s="37">
        <v>2.1819586452443498</v>
      </c>
    </row>
    <row r="643" spans="1:24" x14ac:dyDescent="0.25">
      <c r="A643" s="35">
        <f t="shared" si="297"/>
        <v>7</v>
      </c>
      <c r="B643" s="133">
        <f t="shared" si="285"/>
        <v>0.1039030323120798</v>
      </c>
      <c r="C643" s="137">
        <f t="shared" si="286"/>
        <v>0.10857018469843721</v>
      </c>
      <c r="D643" s="137">
        <f t="shared" si="287"/>
        <v>0.11323733708479462</v>
      </c>
      <c r="E643" s="137">
        <f t="shared" si="288"/>
        <v>0.11790448947115204</v>
      </c>
      <c r="F643" s="137">
        <f t="shared" si="289"/>
        <v>0.12257164185750943</v>
      </c>
      <c r="G643" s="137">
        <f t="shared" si="290"/>
        <v>0.12723879424386686</v>
      </c>
      <c r="H643" s="133">
        <f t="shared" si="291"/>
        <v>0.13190594663022426</v>
      </c>
      <c r="I643" s="137">
        <f t="shared" si="292"/>
        <v>0.12723879424386686</v>
      </c>
      <c r="J643" s="137">
        <f t="shared" si="293"/>
        <v>0.12257164185750943</v>
      </c>
      <c r="K643" s="137">
        <f t="shared" si="294"/>
        <v>0.11790448947115204</v>
      </c>
      <c r="L643" s="137">
        <f t="shared" si="295"/>
        <v>0.11323733708479462</v>
      </c>
      <c r="M643" s="137">
        <f t="shared" si="296"/>
        <v>0.10857018469843721</v>
      </c>
      <c r="N643" s="35"/>
      <c r="O643" s="37"/>
      <c r="P643" s="37">
        <v>1.8150635851122008</v>
      </c>
      <c r="Q643" s="37">
        <v>2.3042415130789085</v>
      </c>
      <c r="R643" s="37"/>
      <c r="S643" s="28"/>
      <c r="T643" s="30"/>
      <c r="U643" s="28"/>
      <c r="V643" s="28"/>
      <c r="W643" s="37"/>
      <c r="X643" s="37">
        <v>2.7934194410456201</v>
      </c>
    </row>
    <row r="644" spans="1:24" x14ac:dyDescent="0.25">
      <c r="A644" s="35">
        <f t="shared" si="297"/>
        <v>8</v>
      </c>
      <c r="B644" s="133">
        <f t="shared" si="285"/>
        <v>0.13224359576435832</v>
      </c>
      <c r="C644" s="137">
        <f t="shared" si="286"/>
        <v>0.1359514399462044</v>
      </c>
      <c r="D644" s="137">
        <f t="shared" si="287"/>
        <v>0.13965928412805051</v>
      </c>
      <c r="E644" s="137">
        <f t="shared" si="288"/>
        <v>0.14336712830989662</v>
      </c>
      <c r="F644" s="137">
        <f t="shared" si="289"/>
        <v>0.1470749724917427</v>
      </c>
      <c r="G644" s="137">
        <f t="shared" si="290"/>
        <v>0.15078281667358878</v>
      </c>
      <c r="H644" s="133">
        <f t="shared" si="291"/>
        <v>0.15449066085543489</v>
      </c>
      <c r="I644" s="137">
        <f t="shared" si="292"/>
        <v>0.15078281667358878</v>
      </c>
      <c r="J644" s="137">
        <f t="shared" si="293"/>
        <v>0.1470749724917427</v>
      </c>
      <c r="K644" s="137">
        <f t="shared" si="294"/>
        <v>0.14336712830989662</v>
      </c>
      <c r="L644" s="137">
        <f t="shared" si="295"/>
        <v>0.13965928412805051</v>
      </c>
      <c r="M644" s="137">
        <f t="shared" si="296"/>
        <v>0.1359514399462044</v>
      </c>
      <c r="N644" s="35"/>
      <c r="O644" s="37"/>
      <c r="P644" s="37">
        <v>2.3101398457288225</v>
      </c>
      <c r="Q644" s="37">
        <v>2.6987698676241445</v>
      </c>
      <c r="R644" s="37"/>
      <c r="S644" s="28"/>
      <c r="T644" s="30"/>
      <c r="U644" s="28"/>
      <c r="V644" s="28"/>
      <c r="W644" s="37"/>
      <c r="X644" s="37">
        <v>3.0873998895194701</v>
      </c>
    </row>
    <row r="645" spans="1:24" x14ac:dyDescent="0.25">
      <c r="A645" s="35">
        <f t="shared" si="297"/>
        <v>9</v>
      </c>
      <c r="B645" s="133">
        <f t="shared" si="285"/>
        <v>0.15538344838137541</v>
      </c>
      <c r="C645" s="137">
        <f t="shared" si="286"/>
        <v>0.15755387696110773</v>
      </c>
      <c r="D645" s="137">
        <f t="shared" si="287"/>
        <v>0.15972430554084008</v>
      </c>
      <c r="E645" s="137">
        <f t="shared" si="288"/>
        <v>0.16189473412057243</v>
      </c>
      <c r="F645" s="137">
        <f t="shared" si="289"/>
        <v>0.16406516270030475</v>
      </c>
      <c r="G645" s="137">
        <f t="shared" si="290"/>
        <v>0.16623559128003706</v>
      </c>
      <c r="H645" s="133">
        <f t="shared" si="291"/>
        <v>0.16840601985976941</v>
      </c>
      <c r="I645" s="137">
        <f t="shared" si="292"/>
        <v>0.16623559128003706</v>
      </c>
      <c r="J645" s="137">
        <f t="shared" si="293"/>
        <v>0.16406516270030475</v>
      </c>
      <c r="K645" s="137">
        <f t="shared" si="294"/>
        <v>0.16189473412057243</v>
      </c>
      <c r="L645" s="137">
        <f t="shared" si="295"/>
        <v>0.15972430554084008</v>
      </c>
      <c r="M645" s="137">
        <f t="shared" si="296"/>
        <v>0.15755387696110773</v>
      </c>
      <c r="N645" s="35"/>
      <c r="O645" s="37"/>
      <c r="P645" s="37">
        <v>2.7143658140707299</v>
      </c>
      <c r="Q645" s="37">
        <v>2.9418547982609025</v>
      </c>
      <c r="R645" s="37"/>
      <c r="S645" s="28"/>
      <c r="T645" s="30"/>
      <c r="U645" s="28"/>
      <c r="V645" s="28"/>
      <c r="W645" s="37"/>
      <c r="X645" s="37">
        <v>3.1693437824510799</v>
      </c>
    </row>
    <row r="646" spans="1:24" x14ac:dyDescent="0.25">
      <c r="A646" s="35">
        <f t="shared" si="297"/>
        <v>10</v>
      </c>
      <c r="B646" s="133">
        <f t="shared" si="285"/>
        <v>0.17013499950298602</v>
      </c>
      <c r="C646" s="137">
        <f t="shared" si="286"/>
        <v>0.17079660501452534</v>
      </c>
      <c r="D646" s="137">
        <f t="shared" si="287"/>
        <v>0.17145821052606466</v>
      </c>
      <c r="E646" s="137">
        <f t="shared" si="288"/>
        <v>0.17211981603760401</v>
      </c>
      <c r="F646" s="137">
        <f t="shared" si="289"/>
        <v>0.17278142154914333</v>
      </c>
      <c r="G646" s="137">
        <f t="shared" si="290"/>
        <v>0.17344302706068265</v>
      </c>
      <c r="H646" s="133">
        <f t="shared" si="291"/>
        <v>0.17410463257222197</v>
      </c>
      <c r="I646" s="137">
        <f t="shared" si="292"/>
        <v>0.17344302706068265</v>
      </c>
      <c r="J646" s="137">
        <f t="shared" si="293"/>
        <v>0.17278142154914333</v>
      </c>
      <c r="K646" s="137">
        <f t="shared" si="294"/>
        <v>0.17211981603760401</v>
      </c>
      <c r="L646" s="137">
        <f t="shared" si="295"/>
        <v>0.17145821052606466</v>
      </c>
      <c r="M646" s="137">
        <f t="shared" si="296"/>
        <v>0.17079660501452534</v>
      </c>
      <c r="N646" s="35"/>
      <c r="O646" s="37"/>
      <c r="P646" s="37">
        <v>2.9720580360295261</v>
      </c>
      <c r="Q646" s="37">
        <v>3.0414028498419494</v>
      </c>
      <c r="R646" s="37"/>
      <c r="S646" s="28"/>
      <c r="T646" s="30"/>
      <c r="U646" s="28"/>
      <c r="V646" s="28"/>
      <c r="W646" s="37"/>
      <c r="X646" s="37">
        <v>3.1107476636543701</v>
      </c>
    </row>
    <row r="647" spans="1:24" x14ac:dyDescent="0.25">
      <c r="A647" s="35">
        <f t="shared" si="297"/>
        <v>11</v>
      </c>
      <c r="B647" s="133">
        <f t="shared" si="285"/>
        <v>0.17608271749435564</v>
      </c>
      <c r="C647" s="137">
        <f t="shared" si="286"/>
        <v>0.17594057203696706</v>
      </c>
      <c r="D647" s="137">
        <f t="shared" si="287"/>
        <v>0.17579842657957845</v>
      </c>
      <c r="E647" s="137">
        <f t="shared" si="288"/>
        <v>0.17565628112218984</v>
      </c>
      <c r="F647" s="137">
        <f t="shared" si="289"/>
        <v>0.17551413566480126</v>
      </c>
      <c r="G647" s="137">
        <f t="shared" si="290"/>
        <v>0.17537199020741268</v>
      </c>
      <c r="H647" s="133">
        <f t="shared" si="291"/>
        <v>0.17522984475002407</v>
      </c>
      <c r="I647" s="137">
        <f t="shared" si="292"/>
        <v>0.17537199020741268</v>
      </c>
      <c r="J647" s="137">
        <f t="shared" si="293"/>
        <v>0.17551413566480126</v>
      </c>
      <c r="K647" s="137">
        <f t="shared" si="294"/>
        <v>0.17565628112218984</v>
      </c>
      <c r="L647" s="137">
        <f t="shared" si="295"/>
        <v>0.17579842657957845</v>
      </c>
      <c r="M647" s="137">
        <f t="shared" si="296"/>
        <v>0.17594057203696706</v>
      </c>
      <c r="N647" s="35"/>
      <c r="O647" s="37"/>
      <c r="P647" s="37">
        <v>3.075957663407356</v>
      </c>
      <c r="Q647" s="37">
        <v>3.0610589811790896</v>
      </c>
      <c r="R647" s="37"/>
      <c r="S647" s="28"/>
      <c r="T647" s="30"/>
      <c r="U647" s="28"/>
      <c r="V647" s="28"/>
      <c r="W647" s="37"/>
      <c r="X647" s="37">
        <v>3.0461602989508201</v>
      </c>
    </row>
    <row r="648" spans="1:24" x14ac:dyDescent="0.25">
      <c r="A648" s="35">
        <f t="shared" si="297"/>
        <v>12</v>
      </c>
      <c r="B648" s="133">
        <f t="shared" si="285"/>
        <v>0.17722694914870074</v>
      </c>
      <c r="C648" s="137">
        <f t="shared" si="286"/>
        <v>0.17686091524646333</v>
      </c>
      <c r="D648" s="137">
        <f t="shared" si="287"/>
        <v>0.17649488134422592</v>
      </c>
      <c r="E648" s="137">
        <f t="shared" si="288"/>
        <v>0.17612884744198848</v>
      </c>
      <c r="F648" s="137">
        <f t="shared" si="289"/>
        <v>0.17576281353975107</v>
      </c>
      <c r="G648" s="137">
        <f t="shared" si="290"/>
        <v>0.17539677963751366</v>
      </c>
      <c r="H648" s="133">
        <f t="shared" si="291"/>
        <v>0.17503074573527624</v>
      </c>
      <c r="I648" s="137">
        <f t="shared" si="292"/>
        <v>0.17539677963751366</v>
      </c>
      <c r="J648" s="137">
        <f t="shared" si="293"/>
        <v>0.17576281353975107</v>
      </c>
      <c r="K648" s="137">
        <f t="shared" si="294"/>
        <v>0.17612884744198848</v>
      </c>
      <c r="L648" s="137">
        <f t="shared" si="295"/>
        <v>0.17649488134422592</v>
      </c>
      <c r="M648" s="137">
        <f t="shared" si="296"/>
        <v>0.17686091524646333</v>
      </c>
      <c r="N648" s="35"/>
      <c r="O648" s="37"/>
      <c r="P648" s="37">
        <v>3.095946042596295</v>
      </c>
      <c r="Q648" s="37">
        <v>3.0575809559140033</v>
      </c>
      <c r="R648" s="37"/>
      <c r="S648" s="28"/>
      <c r="T648" s="30"/>
      <c r="U648" s="28"/>
      <c r="V648" s="28"/>
      <c r="W648" s="37"/>
      <c r="X648" s="37">
        <v>3.0192158692317101</v>
      </c>
    </row>
    <row r="649" spans="1:24" x14ac:dyDescent="0.25">
      <c r="A649" s="35">
        <f t="shared" si="297"/>
        <v>13</v>
      </c>
      <c r="B649" s="133">
        <f t="shared" si="285"/>
        <v>0.17705945428286515</v>
      </c>
      <c r="C649" s="137">
        <f t="shared" si="286"/>
        <v>0.17633593653645757</v>
      </c>
      <c r="D649" s="137">
        <f t="shared" si="287"/>
        <v>0.17561241879004996</v>
      </c>
      <c r="E649" s="137">
        <f t="shared" si="288"/>
        <v>0.17488890104364235</v>
      </c>
      <c r="F649" s="137">
        <f t="shared" si="289"/>
        <v>0.17416538329723477</v>
      </c>
      <c r="G649" s="137">
        <f t="shared" si="290"/>
        <v>0.17344186555082719</v>
      </c>
      <c r="H649" s="133">
        <f t="shared" si="291"/>
        <v>0.17271834780441958</v>
      </c>
      <c r="I649" s="137">
        <f t="shared" si="292"/>
        <v>0.17344186555082719</v>
      </c>
      <c r="J649" s="137">
        <f t="shared" si="293"/>
        <v>0.17416538329723477</v>
      </c>
      <c r="K649" s="137">
        <f t="shared" si="294"/>
        <v>0.17488890104364235</v>
      </c>
      <c r="L649" s="137">
        <f t="shared" si="295"/>
        <v>0.17561241879004996</v>
      </c>
      <c r="M649" s="137">
        <f t="shared" si="296"/>
        <v>0.17633593653645757</v>
      </c>
      <c r="N649" s="35"/>
      <c r="O649" s="37"/>
      <c r="P649" s="37">
        <v>3.093020104585571</v>
      </c>
      <c r="Q649" s="37">
        <v>3.0171860878799284</v>
      </c>
      <c r="R649" s="37"/>
      <c r="S649" s="28"/>
      <c r="T649" s="30"/>
      <c r="U649" s="28"/>
      <c r="V649" s="28"/>
      <c r="W649" s="37"/>
      <c r="X649" s="37">
        <v>2.9413520711742902</v>
      </c>
    </row>
    <row r="650" spans="1:24" x14ac:dyDescent="0.25">
      <c r="A650" s="35">
        <f t="shared" si="297"/>
        <v>14</v>
      </c>
      <c r="B650" s="133">
        <f t="shared" si="285"/>
        <v>0.17454589155141892</v>
      </c>
      <c r="C650" s="137">
        <f t="shared" si="286"/>
        <v>0.17343721951140531</v>
      </c>
      <c r="D650" s="137">
        <f t="shared" si="287"/>
        <v>0.1723285474713917</v>
      </c>
      <c r="E650" s="137">
        <f t="shared" si="288"/>
        <v>0.17121987543137812</v>
      </c>
      <c r="F650" s="137">
        <f t="shared" si="289"/>
        <v>0.17011120339136451</v>
      </c>
      <c r="G650" s="137">
        <f t="shared" si="290"/>
        <v>0.1690025313513509</v>
      </c>
      <c r="H650" s="133">
        <f t="shared" si="291"/>
        <v>0.1678938593113373</v>
      </c>
      <c r="I650" s="137">
        <f t="shared" si="292"/>
        <v>0.1690025313513509</v>
      </c>
      <c r="J650" s="137">
        <f t="shared" si="293"/>
        <v>0.17011120339136451</v>
      </c>
      <c r="K650" s="137">
        <f t="shared" si="294"/>
        <v>0.17121987543137812</v>
      </c>
      <c r="L650" s="137">
        <f t="shared" si="295"/>
        <v>0.1723285474713917</v>
      </c>
      <c r="M650" s="137">
        <f t="shared" si="296"/>
        <v>0.17343721951140531</v>
      </c>
      <c r="N650" s="35"/>
      <c r="O650" s="37"/>
      <c r="P650" s="37">
        <v>3.0491111244410831</v>
      </c>
      <c r="Q650" s="37">
        <v>2.9329079567635521</v>
      </c>
      <c r="R650" s="37"/>
      <c r="S650" s="28"/>
      <c r="T650" s="30"/>
      <c r="U650" s="28"/>
      <c r="V650" s="28"/>
      <c r="W650" s="37"/>
      <c r="X650" s="37">
        <v>2.8167047890860202</v>
      </c>
    </row>
    <row r="651" spans="1:24" x14ac:dyDescent="0.25">
      <c r="A651" s="35">
        <f>A650+1</f>
        <v>15</v>
      </c>
      <c r="B651" s="133">
        <f t="shared" si="285"/>
        <v>0.16922925926237106</v>
      </c>
      <c r="C651" s="137">
        <f t="shared" si="286"/>
        <v>0.16736625483714379</v>
      </c>
      <c r="D651" s="137">
        <f t="shared" si="287"/>
        <v>0.16550325041191649</v>
      </c>
      <c r="E651" s="137">
        <f t="shared" si="288"/>
        <v>0.16364024598668919</v>
      </c>
      <c r="F651" s="137">
        <f t="shared" si="289"/>
        <v>0.16177724156146192</v>
      </c>
      <c r="G651" s="137">
        <f t="shared" si="290"/>
        <v>0.15991423713623465</v>
      </c>
      <c r="H651" s="133">
        <f t="shared" si="291"/>
        <v>0.15805123271100735</v>
      </c>
      <c r="I651" s="137">
        <f t="shared" si="292"/>
        <v>0.15991423713623465</v>
      </c>
      <c r="J651" s="137">
        <f t="shared" si="293"/>
        <v>0.16177724156146192</v>
      </c>
      <c r="K651" s="137">
        <f t="shared" si="294"/>
        <v>0.16364024598668919</v>
      </c>
      <c r="L651" s="137">
        <f t="shared" si="295"/>
        <v>0.16550325041191649</v>
      </c>
      <c r="M651" s="137">
        <f t="shared" si="296"/>
        <v>0.16736625483714379</v>
      </c>
      <c r="N651" s="35"/>
      <c r="O651" s="37"/>
      <c r="P651" s="37">
        <v>2.9562358209148303</v>
      </c>
      <c r="Q651" s="37">
        <v>2.7609688638749361</v>
      </c>
      <c r="R651" s="37"/>
      <c r="S651" s="28"/>
      <c r="T651" s="30"/>
      <c r="U651" s="28"/>
      <c r="V651" s="28"/>
      <c r="W651" s="37"/>
      <c r="X651" s="37">
        <v>2.5657019068350402</v>
      </c>
    </row>
    <row r="652" spans="1:24" x14ac:dyDescent="0.25">
      <c r="A652" s="35">
        <f t="shared" si="297"/>
        <v>16</v>
      </c>
      <c r="B652" s="133">
        <f t="shared" si="285"/>
        <v>0.1589291916937505</v>
      </c>
      <c r="C652" s="137">
        <f t="shared" si="286"/>
        <v>0.1561129576982129</v>
      </c>
      <c r="D652" s="137">
        <f t="shared" si="287"/>
        <v>0.1532967237026753</v>
      </c>
      <c r="E652" s="137">
        <f t="shared" si="288"/>
        <v>0.1504804897071377</v>
      </c>
      <c r="F652" s="137">
        <f t="shared" si="289"/>
        <v>0.14766425571160011</v>
      </c>
      <c r="G652" s="137">
        <f t="shared" si="290"/>
        <v>0.14484802171606251</v>
      </c>
      <c r="H652" s="133">
        <f t="shared" si="291"/>
        <v>0.14203178772052491</v>
      </c>
      <c r="I652" s="137">
        <f t="shared" si="292"/>
        <v>0.14484802171606251</v>
      </c>
      <c r="J652" s="137">
        <f t="shared" si="293"/>
        <v>0.14766425571160011</v>
      </c>
      <c r="K652" s="137">
        <f t="shared" si="294"/>
        <v>0.1504804897071377</v>
      </c>
      <c r="L652" s="137">
        <f t="shared" si="295"/>
        <v>0.1532967237026753</v>
      </c>
      <c r="M652" s="137">
        <f t="shared" si="296"/>
        <v>0.1561129576982129</v>
      </c>
      <c r="N652" s="35"/>
      <c r="O652" s="37"/>
      <c r="P652" s="37">
        <v>2.7763057731386898</v>
      </c>
      <c r="Q652" s="37">
        <v>2.4811280295035192</v>
      </c>
      <c r="R652" s="37"/>
      <c r="S652" s="28"/>
      <c r="T652" s="30"/>
      <c r="U652" s="28"/>
      <c r="V652" s="28"/>
      <c r="W652" s="37"/>
      <c r="X652" s="37">
        <v>2.1859502858683499</v>
      </c>
    </row>
    <row r="653" spans="1:24" x14ac:dyDescent="0.25">
      <c r="A653" s="35">
        <f t="shared" si="297"/>
        <v>17</v>
      </c>
      <c r="B653" s="133">
        <f t="shared" si="285"/>
        <v>0.14269388395513777</v>
      </c>
      <c r="C653" s="137">
        <f t="shared" si="286"/>
        <v>0.13863226603300394</v>
      </c>
      <c r="D653" s="137">
        <f t="shared" si="287"/>
        <v>0.13457064811087013</v>
      </c>
      <c r="E653" s="137">
        <f t="shared" si="288"/>
        <v>0.13050903018873633</v>
      </c>
      <c r="F653" s="137">
        <f t="shared" si="289"/>
        <v>0.1264474122666025</v>
      </c>
      <c r="G653" s="137">
        <f t="shared" si="290"/>
        <v>0.12238579434446868</v>
      </c>
      <c r="H653" s="133">
        <f t="shared" si="291"/>
        <v>0.11832417642233486</v>
      </c>
      <c r="I653" s="137">
        <f t="shared" si="292"/>
        <v>0.12238579434446868</v>
      </c>
      <c r="J653" s="137">
        <f t="shared" si="293"/>
        <v>0.1264474122666025</v>
      </c>
      <c r="K653" s="137">
        <f t="shared" si="294"/>
        <v>0.13050903018873633</v>
      </c>
      <c r="L653" s="137">
        <f t="shared" si="295"/>
        <v>0.13457064811087013</v>
      </c>
      <c r="M653" s="137">
        <f t="shared" si="296"/>
        <v>0.13863226603300394</v>
      </c>
      <c r="N653" s="35"/>
      <c r="O653" s="37"/>
      <c r="P653" s="37">
        <v>2.4926940708263188</v>
      </c>
      <c r="Q653" s="37">
        <v>2.066983985775388</v>
      </c>
      <c r="R653" s="37"/>
      <c r="S653" s="28"/>
      <c r="T653" s="30"/>
      <c r="U653" s="28"/>
      <c r="V653" s="28"/>
      <c r="W653" s="37"/>
      <c r="X653" s="37">
        <v>1.6412739007244601</v>
      </c>
    </row>
    <row r="654" spans="1:24" x14ac:dyDescent="0.25">
      <c r="A654" s="35">
        <f t="shared" si="297"/>
        <v>18</v>
      </c>
      <c r="B654" s="133">
        <f t="shared" si="285"/>
        <v>0.11895882382438377</v>
      </c>
      <c r="C654" s="137">
        <f t="shared" si="286"/>
        <v>0.11533218243887262</v>
      </c>
      <c r="D654" s="137">
        <f t="shared" si="287"/>
        <v>0.11170554105336147</v>
      </c>
      <c r="E654" s="137">
        <f t="shared" si="288"/>
        <v>0.10807889966785034</v>
      </c>
      <c r="F654" s="137">
        <f t="shared" si="289"/>
        <v>0.10445225828233919</v>
      </c>
      <c r="G654" s="137">
        <f t="shared" si="290"/>
        <v>0.10082561689682804</v>
      </c>
      <c r="H654" s="133">
        <f t="shared" si="291"/>
        <v>9.7198975511316885E-2</v>
      </c>
      <c r="I654" s="137">
        <f t="shared" si="292"/>
        <v>0.10082561689682804</v>
      </c>
      <c r="J654" s="137">
        <f t="shared" si="293"/>
        <v>0.10445225828233919</v>
      </c>
      <c r="K654" s="137">
        <f t="shared" si="294"/>
        <v>0.10807889966785034</v>
      </c>
      <c r="L654" s="137">
        <f t="shared" si="295"/>
        <v>0.11170554105336147</v>
      </c>
      <c r="M654" s="137">
        <f t="shared" si="296"/>
        <v>0.11533218243887262</v>
      </c>
      <c r="N654" s="35"/>
      <c r="O654" s="37"/>
      <c r="P654" s="37">
        <v>2.0780705283258034</v>
      </c>
      <c r="Q654" s="37">
        <v>1.6979516096402982</v>
      </c>
      <c r="R654" s="37"/>
      <c r="S654" s="28"/>
      <c r="T654" s="30"/>
      <c r="U654" s="28"/>
      <c r="V654" s="28"/>
      <c r="W654" s="37"/>
      <c r="X654" s="37">
        <v>1.3178326909547899</v>
      </c>
    </row>
    <row r="655" spans="1:24" x14ac:dyDescent="0.25">
      <c r="A655" s="35">
        <f t="shared" si="297"/>
        <v>19</v>
      </c>
      <c r="B655" s="133">
        <f t="shared" si="285"/>
        <v>9.7811878736531521E-2</v>
      </c>
      <c r="C655" s="137">
        <f t="shared" si="286"/>
        <v>9.5658131773215721E-2</v>
      </c>
      <c r="D655" s="137">
        <f t="shared" si="287"/>
        <v>9.3504384809899921E-2</v>
      </c>
      <c r="E655" s="137">
        <f t="shared" si="288"/>
        <v>9.1350637846584121E-2</v>
      </c>
      <c r="F655" s="137">
        <f t="shared" si="289"/>
        <v>8.919689088326832E-2</v>
      </c>
      <c r="G655" s="137">
        <f t="shared" si="290"/>
        <v>8.704314391995252E-2</v>
      </c>
      <c r="H655" s="133">
        <f t="shared" si="291"/>
        <v>8.488939695663672E-2</v>
      </c>
      <c r="I655" s="137">
        <f t="shared" si="292"/>
        <v>8.704314391995252E-2</v>
      </c>
      <c r="J655" s="137">
        <f t="shared" si="293"/>
        <v>8.919689088326832E-2</v>
      </c>
      <c r="K655" s="137">
        <f t="shared" si="294"/>
        <v>9.1350637846584121E-2</v>
      </c>
      <c r="L655" s="137">
        <f t="shared" si="295"/>
        <v>9.3504384809899921E-2</v>
      </c>
      <c r="M655" s="137">
        <f t="shared" si="296"/>
        <v>9.5658131773215721E-2</v>
      </c>
      <c r="N655" s="35"/>
      <c r="O655" s="37"/>
      <c r="P655" s="37">
        <v>1.7086583070343029</v>
      </c>
      <c r="Q655" s="37">
        <v>1.4829177719793309</v>
      </c>
      <c r="R655" s="37"/>
      <c r="S655" s="28"/>
      <c r="T655" s="30"/>
      <c r="U655" s="28"/>
      <c r="V655" s="28"/>
      <c r="W655" s="37"/>
      <c r="X655" s="37">
        <v>1.2571772369243599</v>
      </c>
    </row>
    <row r="656" spans="1:24" x14ac:dyDescent="0.25">
      <c r="A656" s="35">
        <f t="shared" si="297"/>
        <v>20</v>
      </c>
      <c r="B656" s="133">
        <f t="shared" si="285"/>
        <v>8.5508058263076947E-2</v>
      </c>
      <c r="C656" s="137">
        <f t="shared" si="286"/>
        <v>8.4227136488092019E-2</v>
      </c>
      <c r="D656" s="137">
        <f t="shared" si="287"/>
        <v>8.2946214713107091E-2</v>
      </c>
      <c r="E656" s="137">
        <f t="shared" si="288"/>
        <v>8.1665292938122164E-2</v>
      </c>
      <c r="F656" s="137">
        <f t="shared" si="289"/>
        <v>8.0384371163137236E-2</v>
      </c>
      <c r="G656" s="137">
        <f t="shared" si="290"/>
        <v>7.9103449388152308E-2</v>
      </c>
      <c r="H656" s="133">
        <f t="shared" si="291"/>
        <v>7.782252761316738E-2</v>
      </c>
      <c r="I656" s="137">
        <f t="shared" si="292"/>
        <v>7.9103449388152308E-2</v>
      </c>
      <c r="J656" s="137">
        <f t="shared" si="293"/>
        <v>8.0384371163137236E-2</v>
      </c>
      <c r="K656" s="137">
        <f t="shared" si="294"/>
        <v>8.1665292938122164E-2</v>
      </c>
      <c r="L656" s="137">
        <f t="shared" si="295"/>
        <v>8.2946214713107091E-2</v>
      </c>
      <c r="M656" s="137">
        <f t="shared" si="296"/>
        <v>8.4227136488092019E-2</v>
      </c>
      <c r="N656" s="35"/>
      <c r="O656" s="37"/>
      <c r="P656" s="37">
        <v>1.4937250562697919</v>
      </c>
      <c r="Q656" s="37">
        <v>1.3594678887502183</v>
      </c>
      <c r="R656" s="37"/>
      <c r="S656" s="28"/>
      <c r="T656" s="30"/>
      <c r="U656" s="28"/>
      <c r="V656" s="28"/>
      <c r="W656" s="37"/>
      <c r="X656" s="37">
        <v>1.22521072123064</v>
      </c>
    </row>
    <row r="657" spans="1:24" x14ac:dyDescent="0.25">
      <c r="A657" s="35">
        <f>A656+1</f>
        <v>21</v>
      </c>
      <c r="B657" s="133">
        <f t="shared" si="285"/>
        <v>7.8424336143731968E-2</v>
      </c>
      <c r="C657" s="137">
        <f t="shared" si="286"/>
        <v>7.7444998325060591E-2</v>
      </c>
      <c r="D657" s="137">
        <f t="shared" si="287"/>
        <v>7.6465660506389213E-2</v>
      </c>
      <c r="E657" s="137">
        <f t="shared" si="288"/>
        <v>7.5486322687717849E-2</v>
      </c>
      <c r="F657" s="137">
        <f t="shared" si="289"/>
        <v>7.4506984869046472E-2</v>
      </c>
      <c r="G657" s="137">
        <f t="shared" si="290"/>
        <v>7.3527647050375095E-2</v>
      </c>
      <c r="H657" s="133">
        <f t="shared" si="291"/>
        <v>7.2548309231703717E-2</v>
      </c>
      <c r="I657" s="137">
        <f t="shared" si="292"/>
        <v>7.3527647050375095E-2</v>
      </c>
      <c r="J657" s="137">
        <f t="shared" si="293"/>
        <v>7.4506984869046472E-2</v>
      </c>
      <c r="K657" s="137">
        <f t="shared" si="294"/>
        <v>7.5486322687717849E-2</v>
      </c>
      <c r="L657" s="137">
        <f t="shared" si="295"/>
        <v>7.6465660506389213E-2</v>
      </c>
      <c r="M657" s="137">
        <f t="shared" si="296"/>
        <v>7.7444998325060591E-2</v>
      </c>
      <c r="N657" s="35"/>
      <c r="O657" s="37"/>
      <c r="P657" s="37">
        <v>1.3699807748973405</v>
      </c>
      <c r="Q657" s="37">
        <v>1.2673335062293036</v>
      </c>
      <c r="R657" s="37"/>
      <c r="S657" s="28"/>
      <c r="T657" s="30"/>
      <c r="U657" s="28"/>
      <c r="V657" s="28"/>
      <c r="W657" s="37"/>
      <c r="X657" s="37">
        <v>1.1646862375612701</v>
      </c>
    </row>
    <row r="658" spans="1:24" x14ac:dyDescent="0.25">
      <c r="A658" s="35">
        <f t="shared" si="297"/>
        <v>22</v>
      </c>
      <c r="B658" s="133">
        <f t="shared" si="285"/>
        <v>7.3094525565693652E-2</v>
      </c>
      <c r="C658" s="137">
        <f t="shared" si="286"/>
        <v>7.245572779410156E-2</v>
      </c>
      <c r="D658" s="137">
        <f t="shared" si="287"/>
        <v>7.1816930022509468E-2</v>
      </c>
      <c r="E658" s="137">
        <f t="shared" si="288"/>
        <v>7.1178132250917375E-2</v>
      </c>
      <c r="F658" s="137">
        <f t="shared" si="289"/>
        <v>7.0539334479325297E-2</v>
      </c>
      <c r="G658" s="137">
        <f t="shared" si="290"/>
        <v>6.9900536707733205E-2</v>
      </c>
      <c r="H658" s="133">
        <f t="shared" si="291"/>
        <v>6.9261738936141112E-2</v>
      </c>
      <c r="I658" s="137">
        <f t="shared" si="292"/>
        <v>6.9900536707733205E-2</v>
      </c>
      <c r="J658" s="137">
        <f t="shared" si="293"/>
        <v>7.0539334479325297E-2</v>
      </c>
      <c r="K658" s="137">
        <f t="shared" si="294"/>
        <v>7.1178132250917375E-2</v>
      </c>
      <c r="L658" s="137">
        <f t="shared" si="295"/>
        <v>7.1816930022509468E-2</v>
      </c>
      <c r="M658" s="137">
        <f t="shared" si="296"/>
        <v>7.245572779410156E-2</v>
      </c>
      <c r="N658" s="35"/>
      <c r="O658" s="37"/>
      <c r="P658" s="37">
        <v>1.2768752621853841</v>
      </c>
      <c r="Q658" s="37">
        <v>1.2099209944801774</v>
      </c>
      <c r="R658" s="37"/>
      <c r="S658" s="28"/>
      <c r="T658" s="30"/>
      <c r="U658" s="28"/>
      <c r="V658" s="28"/>
      <c r="W658" s="37"/>
      <c r="X658" s="37">
        <v>1.1429667267749699</v>
      </c>
    </row>
    <row r="659" spans="1:24" x14ac:dyDescent="0.25">
      <c r="A659" s="35">
        <f t="shared" si="297"/>
        <v>23</v>
      </c>
      <c r="B659" s="133">
        <f t="shared" si="285"/>
        <v>6.9724326560537495E-2</v>
      </c>
      <c r="C659" s="137">
        <f t="shared" si="286"/>
        <v>6.9252395410523554E-2</v>
      </c>
      <c r="D659" s="137">
        <f t="shared" si="287"/>
        <v>6.8780464260509599E-2</v>
      </c>
      <c r="E659" s="137">
        <f t="shared" si="288"/>
        <v>6.8308533110495645E-2</v>
      </c>
      <c r="F659" s="137">
        <f t="shared" si="289"/>
        <v>6.7836601960481704E-2</v>
      </c>
      <c r="G659" s="137">
        <f t="shared" si="290"/>
        <v>6.7364670810467764E-2</v>
      </c>
      <c r="H659" s="133">
        <f t="shared" si="291"/>
        <v>6.6892739660453809E-2</v>
      </c>
      <c r="I659" s="137">
        <f t="shared" si="292"/>
        <v>6.7364670810467764E-2</v>
      </c>
      <c r="J659" s="137">
        <f t="shared" si="293"/>
        <v>6.7836601960481704E-2</v>
      </c>
      <c r="K659" s="137">
        <f t="shared" si="294"/>
        <v>6.8308533110495645E-2</v>
      </c>
      <c r="L659" s="137">
        <f t="shared" si="295"/>
        <v>6.8780464260509599E-2</v>
      </c>
      <c r="M659" s="137">
        <f t="shared" si="296"/>
        <v>6.9252395410523554E-2</v>
      </c>
      <c r="N659" s="35"/>
      <c r="O659" s="37"/>
      <c r="P659" s="37">
        <v>1.2180018553875238</v>
      </c>
      <c r="Q659" s="37">
        <v>1.1685373676237232</v>
      </c>
      <c r="R659" s="37"/>
      <c r="S659" s="28"/>
      <c r="T659" s="30"/>
      <c r="U659" s="28"/>
      <c r="V659" s="28"/>
      <c r="W659" s="37"/>
      <c r="X659" s="37">
        <v>1.1190728798599201</v>
      </c>
    </row>
    <row r="660" spans="1:24" x14ac:dyDescent="0.25">
      <c r="A660" s="35">
        <f>A659+1</f>
        <v>24</v>
      </c>
      <c r="B660" s="133">
        <f t="shared" si="285"/>
        <v>6.727929686800789E-2</v>
      </c>
      <c r="C660" s="137">
        <f t="shared" si="286"/>
        <v>6.7030468610180721E-2</v>
      </c>
      <c r="D660" s="137">
        <f t="shared" si="287"/>
        <v>6.6781640352353552E-2</v>
      </c>
      <c r="E660" s="137">
        <f t="shared" si="288"/>
        <v>6.6532812094526383E-2</v>
      </c>
      <c r="F660" s="137">
        <f t="shared" si="289"/>
        <v>6.6283983836699201E-2</v>
      </c>
      <c r="G660" s="137">
        <f t="shared" si="290"/>
        <v>6.6035155578872032E-2</v>
      </c>
      <c r="H660" s="133">
        <f t="shared" si="291"/>
        <v>6.5786327321044863E-2</v>
      </c>
      <c r="I660" s="137">
        <f t="shared" si="292"/>
        <v>6.6035155578872032E-2</v>
      </c>
      <c r="J660" s="137">
        <f t="shared" si="293"/>
        <v>6.6283983836699201E-2</v>
      </c>
      <c r="K660" s="137">
        <f t="shared" si="294"/>
        <v>6.6532812094526383E-2</v>
      </c>
      <c r="L660" s="137">
        <f t="shared" si="295"/>
        <v>6.6781640352353552E-2</v>
      </c>
      <c r="M660" s="137">
        <f t="shared" si="296"/>
        <v>6.7030468610180721E-2</v>
      </c>
      <c r="N660" s="35"/>
      <c r="O660" s="37"/>
      <c r="P660" s="37">
        <v>1.1752900667065249</v>
      </c>
      <c r="Q660" s="37">
        <v>1.14920964731862</v>
      </c>
      <c r="R660" s="37"/>
      <c r="S660" s="28"/>
      <c r="T660" s="30"/>
      <c r="U660" s="28"/>
      <c r="V660" s="28"/>
      <c r="W660" s="37"/>
      <c r="X660" s="37">
        <v>1.1231292279307199</v>
      </c>
    </row>
    <row r="661" spans="1:24" x14ac:dyDescent="0.25">
      <c r="A661" s="35" t="s">
        <v>55</v>
      </c>
      <c r="B661" s="133">
        <f>SUM(B637:B660)</f>
        <v>2.7477525260755709</v>
      </c>
      <c r="C661" s="133">
        <f t="shared" ref="C661:M661" si="298">SUM(C637:C660)</f>
        <v>2.7444519464277475</v>
      </c>
      <c r="D661" s="133">
        <f t="shared" si="298"/>
        <v>2.7411513667799241</v>
      </c>
      <c r="E661" s="133">
        <f t="shared" si="298"/>
        <v>2.7378507871321025</v>
      </c>
      <c r="F661" s="133">
        <f t="shared" si="298"/>
        <v>2.7345502074842787</v>
      </c>
      <c r="G661" s="133">
        <f t="shared" si="298"/>
        <v>2.7312496278364558</v>
      </c>
      <c r="H661" s="133">
        <f t="shared" si="298"/>
        <v>2.7279490481886337</v>
      </c>
      <c r="I661" s="133">
        <f t="shared" si="298"/>
        <v>2.7312496278364558</v>
      </c>
      <c r="J661" s="133">
        <f t="shared" si="298"/>
        <v>2.7345502074842787</v>
      </c>
      <c r="K661" s="133">
        <f t="shared" si="298"/>
        <v>2.7378507871321025</v>
      </c>
      <c r="L661" s="133">
        <f t="shared" si="298"/>
        <v>2.7411513667799241</v>
      </c>
      <c r="M661" s="133">
        <f t="shared" si="298"/>
        <v>2.7444519464277475</v>
      </c>
      <c r="N661" s="35"/>
      <c r="O661" s="35"/>
      <c r="P661" s="35">
        <f>SUM(P637:P660)</f>
        <v>48</v>
      </c>
      <c r="Q661" s="35">
        <f>SUM(Q637:Q660)</f>
        <v>47.654056568212638</v>
      </c>
      <c r="R661" s="35"/>
      <c r="S661" s="28"/>
      <c r="T661" s="138"/>
      <c r="U661" s="28"/>
      <c r="V661" s="28"/>
      <c r="W661" s="35"/>
      <c r="X661" s="35">
        <f>SUM(X637:X660)</f>
        <v>47.308113136425298</v>
      </c>
    </row>
    <row r="662" spans="1:24" x14ac:dyDescent="0.25">
      <c r="A662" s="35" t="s">
        <v>53</v>
      </c>
      <c r="B662" s="35">
        <v>31</v>
      </c>
      <c r="C662" s="35">
        <v>28.25</v>
      </c>
      <c r="D662" s="35">
        <v>31</v>
      </c>
      <c r="E662" s="35">
        <v>30</v>
      </c>
      <c r="F662" s="35">
        <v>31</v>
      </c>
      <c r="G662" s="35">
        <v>30</v>
      </c>
      <c r="H662" s="35">
        <v>31</v>
      </c>
      <c r="I662" s="35">
        <v>31</v>
      </c>
      <c r="J662" s="35">
        <v>30</v>
      </c>
      <c r="K662" s="35">
        <v>31</v>
      </c>
      <c r="L662" s="35">
        <v>30</v>
      </c>
      <c r="M662" s="35">
        <v>31</v>
      </c>
      <c r="N662" s="35"/>
      <c r="O662" s="35"/>
      <c r="P662" s="39">
        <f>365.25/2</f>
        <v>182.625</v>
      </c>
      <c r="Q662" s="39">
        <f>365.25/2</f>
        <v>182.625</v>
      </c>
      <c r="R662" s="35"/>
      <c r="S662" s="28"/>
      <c r="T662" s="28"/>
      <c r="U662" s="28"/>
      <c r="V662" s="28"/>
      <c r="W662" s="35"/>
      <c r="X662" s="39">
        <f>365.25/2</f>
        <v>182.625</v>
      </c>
    </row>
    <row r="663" spans="1:24" x14ac:dyDescent="0.25">
      <c r="A663" s="35" t="s">
        <v>54</v>
      </c>
      <c r="B663" s="39">
        <f>B662*B661</f>
        <v>85.180328308342695</v>
      </c>
      <c r="C663" s="39">
        <f t="shared" ref="C663:M663" si="299">C662*C661</f>
        <v>77.530767486583869</v>
      </c>
      <c r="D663" s="39">
        <f t="shared" si="299"/>
        <v>84.975692370177654</v>
      </c>
      <c r="E663" s="39">
        <f t="shared" si="299"/>
        <v>82.135523613963073</v>
      </c>
      <c r="F663" s="39">
        <f t="shared" si="299"/>
        <v>84.771056432012642</v>
      </c>
      <c r="G663" s="39">
        <f t="shared" si="299"/>
        <v>81.937488835093674</v>
      </c>
      <c r="H663" s="39">
        <f t="shared" si="299"/>
        <v>84.566420493847644</v>
      </c>
      <c r="I663" s="39">
        <f t="shared" si="299"/>
        <v>84.668738462930122</v>
      </c>
      <c r="J663" s="39">
        <f t="shared" si="299"/>
        <v>82.036506224528367</v>
      </c>
      <c r="K663" s="39">
        <f t="shared" si="299"/>
        <v>84.873374401095177</v>
      </c>
      <c r="L663" s="39">
        <f t="shared" si="299"/>
        <v>82.234541003397723</v>
      </c>
      <c r="M663" s="39">
        <f t="shared" si="299"/>
        <v>85.078010339260175</v>
      </c>
      <c r="N663" s="39">
        <f>SUM(B663:M663)</f>
        <v>999.98844797123274</v>
      </c>
      <c r="O663" s="35"/>
      <c r="P663" s="39">
        <f>P662*P661</f>
        <v>8766</v>
      </c>
      <c r="Q663" s="39">
        <f>Q662*Q661</f>
        <v>8702.8220807698326</v>
      </c>
      <c r="R663" s="39">
        <f>Q663+P663</f>
        <v>17468.822080769831</v>
      </c>
      <c r="S663" s="28"/>
      <c r="T663" s="28"/>
      <c r="U663" s="28"/>
      <c r="V663" s="28"/>
      <c r="W663" s="35"/>
      <c r="X663" s="39">
        <f>X662*X661</f>
        <v>8639.6441615396707</v>
      </c>
    </row>
    <row r="664" spans="1:24" x14ac:dyDescent="0.25">
      <c r="A664" s="28"/>
      <c r="B664" s="28"/>
      <c r="C664" s="28"/>
      <c r="D664" s="28"/>
      <c r="E664" s="28"/>
      <c r="F664" s="28"/>
      <c r="G664" s="28"/>
      <c r="H664" s="28"/>
      <c r="I664" s="28"/>
      <c r="J664" s="28"/>
      <c r="K664" s="28"/>
      <c r="L664" s="28"/>
      <c r="M664" s="28"/>
      <c r="N664" s="28"/>
      <c r="O664" s="28"/>
      <c r="R664" s="28"/>
      <c r="S664" s="28"/>
      <c r="T664" s="28"/>
      <c r="U664" s="28"/>
      <c r="V664" s="28"/>
      <c r="W664" s="28"/>
      <c r="X664" s="28"/>
    </row>
    <row r="665" spans="1:24" x14ac:dyDescent="0.25">
      <c r="A665" s="129" t="s">
        <v>75</v>
      </c>
      <c r="B665" s="28"/>
      <c r="C665" s="28"/>
      <c r="D665" s="28"/>
      <c r="E665" s="28"/>
      <c r="F665" s="28"/>
      <c r="G665" s="28"/>
      <c r="H665" s="28"/>
      <c r="I665" s="28"/>
      <c r="J665" s="28"/>
      <c r="K665" s="28"/>
      <c r="L665" s="28"/>
      <c r="M665" s="28"/>
      <c r="N665" s="28"/>
      <c r="O665" s="28"/>
      <c r="R665" s="28"/>
      <c r="S665" s="28"/>
      <c r="T665" s="28"/>
      <c r="U665" s="28"/>
      <c r="V665" s="28"/>
      <c r="W665" s="28"/>
      <c r="X665" s="28"/>
    </row>
    <row r="666" spans="1:24" x14ac:dyDescent="0.25">
      <c r="A666" s="35" t="s">
        <v>182</v>
      </c>
      <c r="B666" s="141" t="s">
        <v>189</v>
      </c>
      <c r="C666" s="28"/>
      <c r="D666" s="28"/>
      <c r="E666" s="28"/>
      <c r="F666" s="28"/>
      <c r="G666" s="28"/>
      <c r="H666" s="28"/>
      <c r="I666" s="28"/>
      <c r="J666" s="28"/>
      <c r="K666" s="28"/>
      <c r="L666" s="28"/>
      <c r="M666" s="28"/>
      <c r="N666" s="28"/>
      <c r="O666" s="28"/>
      <c r="R666" s="28"/>
      <c r="S666" s="28"/>
      <c r="T666" s="28"/>
      <c r="U666" s="28"/>
      <c r="V666" s="28"/>
      <c r="W666" s="28"/>
      <c r="X666" s="28"/>
    </row>
    <row r="667" spans="1:24" x14ac:dyDescent="0.25">
      <c r="A667" s="28"/>
      <c r="B667" s="29">
        <v>1</v>
      </c>
      <c r="C667" s="29">
        <f>B667+1</f>
        <v>2</v>
      </c>
      <c r="D667" s="29">
        <f t="shared" ref="D667" si="300">C667+1</f>
        <v>3</v>
      </c>
      <c r="E667" s="29">
        <f t="shared" ref="E667" si="301">D667+1</f>
        <v>4</v>
      </c>
      <c r="F667" s="29">
        <f t="shared" ref="F667" si="302">E667+1</f>
        <v>5</v>
      </c>
      <c r="G667" s="29">
        <f t="shared" ref="G667" si="303">F667+1</f>
        <v>6</v>
      </c>
      <c r="H667" s="29">
        <f t="shared" ref="H667" si="304">G667+1</f>
        <v>7</v>
      </c>
      <c r="I667" s="29">
        <f t="shared" ref="I667" si="305">H667+1</f>
        <v>8</v>
      </c>
      <c r="J667" s="29">
        <f t="shared" ref="J667" si="306">I667+1</f>
        <v>9</v>
      </c>
      <c r="K667" s="29">
        <f t="shared" ref="K667" si="307">J667+1</f>
        <v>10</v>
      </c>
      <c r="L667" s="29">
        <f t="shared" ref="L667" si="308">K667+1</f>
        <v>11</v>
      </c>
      <c r="M667" s="29">
        <f t="shared" ref="M667" si="309">L667+1</f>
        <v>12</v>
      </c>
      <c r="N667" s="28"/>
      <c r="O667" s="28"/>
      <c r="R667" s="28"/>
      <c r="S667" s="28"/>
      <c r="T667" s="28"/>
      <c r="U667" s="28"/>
      <c r="V667" s="28"/>
      <c r="W667" s="28"/>
      <c r="X667" s="28"/>
    </row>
    <row r="668" spans="1:24" x14ac:dyDescent="0.25">
      <c r="A668" s="28"/>
      <c r="B668" s="29" t="s">
        <v>39</v>
      </c>
      <c r="C668" s="29" t="s">
        <v>40</v>
      </c>
      <c r="D668" s="29" t="s">
        <v>41</v>
      </c>
      <c r="E668" s="29" t="s">
        <v>42</v>
      </c>
      <c r="F668" s="29" t="s">
        <v>43</v>
      </c>
      <c r="G668" s="29" t="s">
        <v>44</v>
      </c>
      <c r="H668" s="29" t="s">
        <v>45</v>
      </c>
      <c r="I668" s="29" t="s">
        <v>46</v>
      </c>
      <c r="J668" s="29" t="s">
        <v>47</v>
      </c>
      <c r="K668" s="29" t="s">
        <v>48</v>
      </c>
      <c r="L668" s="29" t="s">
        <v>49</v>
      </c>
      <c r="M668" s="29" t="s">
        <v>50</v>
      </c>
      <c r="N668" s="28"/>
      <c r="O668" s="28"/>
      <c r="P668" s="29"/>
      <c r="Q668" s="29"/>
      <c r="R668" s="28"/>
      <c r="S668" s="28"/>
      <c r="T668" s="28"/>
      <c r="U668" s="28"/>
      <c r="V668" s="28"/>
      <c r="W668" s="28"/>
      <c r="X668" s="29"/>
    </row>
    <row r="669" spans="1:24" x14ac:dyDescent="0.25">
      <c r="A669" s="28">
        <v>1</v>
      </c>
      <c r="B669" s="135">
        <v>241037.93850806452</v>
      </c>
      <c r="C669" s="135">
        <v>241336.16852678571</v>
      </c>
      <c r="D669" s="135">
        <v>239729.50554435485</v>
      </c>
      <c r="E669" s="135">
        <v>228454.13958333334</v>
      </c>
      <c r="F669" s="135">
        <v>226036.66078629033</v>
      </c>
      <c r="G669" s="135">
        <v>226262.41979166667</v>
      </c>
      <c r="H669" s="135">
        <v>225476.734375</v>
      </c>
      <c r="I669" s="135">
        <v>225779.27217741936</v>
      </c>
      <c r="J669" s="135">
        <v>226885.10520833332</v>
      </c>
      <c r="K669" s="135">
        <v>229518.62298387097</v>
      </c>
      <c r="L669" s="135">
        <v>240800.01197916668</v>
      </c>
      <c r="M669" s="135">
        <v>240177.25856854839</v>
      </c>
      <c r="N669" s="28"/>
      <c r="O669" s="30"/>
      <c r="P669" s="30"/>
      <c r="Q669" s="30"/>
      <c r="R669" s="30"/>
      <c r="S669" s="28"/>
      <c r="T669" s="30"/>
      <c r="U669" s="28"/>
      <c r="V669" s="28"/>
      <c r="W669" s="30"/>
      <c r="X669" s="30"/>
    </row>
    <row r="670" spans="1:24" x14ac:dyDescent="0.25">
      <c r="A670" s="28">
        <f>A669+1</f>
        <v>2</v>
      </c>
      <c r="B670" s="135">
        <v>227743.94707661291</v>
      </c>
      <c r="C670" s="135">
        <v>227996.4609375</v>
      </c>
      <c r="D670" s="135">
        <v>226467.73235887097</v>
      </c>
      <c r="E670" s="135">
        <v>222760.97291666668</v>
      </c>
      <c r="F670" s="135">
        <v>222232.60987903227</v>
      </c>
      <c r="G670" s="135">
        <v>222325.65104166666</v>
      </c>
      <c r="H670" s="135">
        <v>221452.04737903227</v>
      </c>
      <c r="I670" s="135">
        <v>221737.58366935485</v>
      </c>
      <c r="J670" s="135">
        <v>223053.50625000001</v>
      </c>
      <c r="K670" s="135">
        <v>224177.83215725806</v>
      </c>
      <c r="L670" s="135">
        <v>227513.31770833334</v>
      </c>
      <c r="M670" s="135">
        <v>227024.67237903227</v>
      </c>
      <c r="N670" s="28"/>
      <c r="O670" s="30"/>
      <c r="P670" s="30"/>
      <c r="Q670" s="30"/>
      <c r="R670" s="30"/>
      <c r="S670" s="28"/>
      <c r="T670" s="30"/>
      <c r="U670" s="28"/>
      <c r="V670" s="28"/>
      <c r="W670" s="30"/>
      <c r="X670" s="30"/>
    </row>
    <row r="671" spans="1:24" x14ac:dyDescent="0.25">
      <c r="A671" s="28">
        <f t="shared" ref="A671:A691" si="310">A670+1</f>
        <v>3</v>
      </c>
      <c r="B671" s="135">
        <v>223980.35635080645</v>
      </c>
      <c r="C671" s="135">
        <v>224289.53404017858</v>
      </c>
      <c r="D671" s="135">
        <v>222769.26058467742</v>
      </c>
      <c r="E671" s="135">
        <v>231703.36145833333</v>
      </c>
      <c r="F671" s="135">
        <v>234695.86592741936</v>
      </c>
      <c r="G671" s="135">
        <v>234273.18906249999</v>
      </c>
      <c r="H671" s="135">
        <v>233364.07610887097</v>
      </c>
      <c r="I671" s="135">
        <v>233990.8881048387</v>
      </c>
      <c r="J671" s="135">
        <v>235359.6953125</v>
      </c>
      <c r="K671" s="135">
        <v>234354.47883064515</v>
      </c>
      <c r="L671" s="135">
        <v>223738.23645833333</v>
      </c>
      <c r="M671" s="135">
        <v>223312.36844758064</v>
      </c>
      <c r="N671" s="28"/>
      <c r="O671" s="30"/>
      <c r="P671" s="30"/>
      <c r="Q671" s="30"/>
      <c r="R671" s="30"/>
      <c r="S671" s="28"/>
      <c r="T671" s="30"/>
      <c r="U671" s="28"/>
      <c r="V671" s="28"/>
      <c r="W671" s="30"/>
      <c r="X671" s="30"/>
    </row>
    <row r="672" spans="1:24" x14ac:dyDescent="0.25">
      <c r="A672" s="28">
        <f t="shared" si="310"/>
        <v>4</v>
      </c>
      <c r="B672" s="135">
        <v>236194.73084677418</v>
      </c>
      <c r="C672" s="135">
        <v>236706.26618303571</v>
      </c>
      <c r="D672" s="135">
        <v>235020.64969758064</v>
      </c>
      <c r="E672" s="135">
        <v>260729.45260416667</v>
      </c>
      <c r="F672" s="135">
        <v>268561.67237903224</v>
      </c>
      <c r="G672" s="135">
        <v>266895.60677083331</v>
      </c>
      <c r="H672" s="135">
        <v>266327.45463709679</v>
      </c>
      <c r="I672" s="135">
        <v>267447.82963709679</v>
      </c>
      <c r="J672" s="135">
        <v>268533.26197916665</v>
      </c>
      <c r="K672" s="135">
        <v>265466.98235887097</v>
      </c>
      <c r="L672" s="135">
        <v>236021.62864583332</v>
      </c>
      <c r="M672" s="135">
        <v>235352.16431451612</v>
      </c>
      <c r="N672" s="28"/>
      <c r="O672" s="30"/>
      <c r="P672" s="30"/>
      <c r="Q672" s="30"/>
      <c r="R672" s="30"/>
      <c r="S672" s="28"/>
      <c r="T672" s="30"/>
      <c r="U672" s="28"/>
      <c r="V672" s="28"/>
      <c r="W672" s="30"/>
      <c r="X672" s="30"/>
    </row>
    <row r="673" spans="1:24" x14ac:dyDescent="0.25">
      <c r="A673" s="28">
        <f t="shared" si="310"/>
        <v>5</v>
      </c>
      <c r="B673" s="135">
        <v>270713.62802419357</v>
      </c>
      <c r="C673" s="135">
        <v>271535.34654017858</v>
      </c>
      <c r="D673" s="135">
        <v>268541.2232862903</v>
      </c>
      <c r="E673" s="135">
        <v>314329.71979166666</v>
      </c>
      <c r="F673" s="135">
        <v>327655.28931451612</v>
      </c>
      <c r="G673" s="135">
        <v>324006.36145833333</v>
      </c>
      <c r="H673" s="135">
        <v>324290.20967741933</v>
      </c>
      <c r="I673" s="135">
        <v>326023.10786290321</v>
      </c>
      <c r="J673" s="135">
        <v>325911.72395833331</v>
      </c>
      <c r="K673" s="135">
        <v>321368.45211693546</v>
      </c>
      <c r="L673" s="135">
        <v>269367.71458333335</v>
      </c>
      <c r="M673" s="135">
        <v>268451.70917338709</v>
      </c>
      <c r="N673" s="28"/>
      <c r="O673" s="30"/>
      <c r="P673" s="30"/>
      <c r="Q673" s="30"/>
      <c r="R673" s="30"/>
      <c r="S673" s="28"/>
      <c r="T673" s="30"/>
      <c r="U673" s="28"/>
      <c r="V673" s="28"/>
      <c r="W673" s="30"/>
      <c r="X673" s="30"/>
    </row>
    <row r="674" spans="1:24" x14ac:dyDescent="0.25">
      <c r="A674" s="28">
        <f t="shared" si="310"/>
        <v>6</v>
      </c>
      <c r="B674" s="135">
        <v>328924.76915322582</v>
      </c>
      <c r="C674" s="135">
        <v>330041.02790178574</v>
      </c>
      <c r="D674" s="135">
        <v>325856.82661290321</v>
      </c>
      <c r="E674" s="135">
        <v>396522.00208333333</v>
      </c>
      <c r="F674" s="135">
        <v>415211.91834677418</v>
      </c>
      <c r="G674" s="135">
        <v>408750.67499999999</v>
      </c>
      <c r="H674" s="135">
        <v>410540.49495967739</v>
      </c>
      <c r="I674" s="135">
        <v>413119.88306451612</v>
      </c>
      <c r="J674" s="135">
        <v>410933.47812500002</v>
      </c>
      <c r="K674" s="135">
        <v>405913.78528225806</v>
      </c>
      <c r="L674" s="135">
        <v>325651.57083333336</v>
      </c>
      <c r="M674" s="135">
        <v>323935.26411290321</v>
      </c>
      <c r="N674" s="28"/>
      <c r="O674" s="30"/>
      <c r="P674" s="30"/>
      <c r="Q674" s="30"/>
      <c r="R674" s="30"/>
      <c r="S674" s="28"/>
      <c r="T674" s="30"/>
      <c r="U674" s="28"/>
      <c r="V674" s="28"/>
      <c r="W674" s="30"/>
      <c r="X674" s="30"/>
    </row>
    <row r="675" spans="1:24" x14ac:dyDescent="0.25">
      <c r="A675" s="28">
        <f t="shared" si="310"/>
        <v>7</v>
      </c>
      <c r="B675" s="135">
        <v>415965.43850806454</v>
      </c>
      <c r="C675" s="135">
        <v>417576.48214285716</v>
      </c>
      <c r="D675" s="135">
        <v>411986.33870967739</v>
      </c>
      <c r="E675" s="135">
        <v>498310.81354166666</v>
      </c>
      <c r="F675" s="135">
        <v>519272.02520161291</v>
      </c>
      <c r="G675" s="135">
        <v>508706.83854166669</v>
      </c>
      <c r="H675" s="135">
        <v>511623.34778225806</v>
      </c>
      <c r="I675" s="135">
        <v>515475.10383064515</v>
      </c>
      <c r="J675" s="135">
        <v>510707.77500000002</v>
      </c>
      <c r="K675" s="135">
        <v>508769.04133064515</v>
      </c>
      <c r="L675" s="135">
        <v>409409.58437499998</v>
      </c>
      <c r="M675" s="135">
        <v>406784.09979838709</v>
      </c>
      <c r="N675" s="28"/>
      <c r="O675" s="30"/>
      <c r="P675" s="30"/>
      <c r="Q675" s="30"/>
      <c r="R675" s="30"/>
      <c r="S675" s="28"/>
      <c r="T675" s="30"/>
      <c r="U675" s="28"/>
      <c r="V675" s="28"/>
      <c r="W675" s="30"/>
      <c r="X675" s="30"/>
    </row>
    <row r="676" spans="1:24" x14ac:dyDescent="0.25">
      <c r="A676" s="28">
        <f t="shared" si="310"/>
        <v>8</v>
      </c>
      <c r="B676" s="135">
        <v>518676.73185483873</v>
      </c>
      <c r="C676" s="135">
        <v>521240.8359375</v>
      </c>
      <c r="D676" s="135">
        <v>513499.79536290321</v>
      </c>
      <c r="E676" s="135">
        <v>579220.60312500002</v>
      </c>
      <c r="F676" s="135">
        <v>591997.57560483867</v>
      </c>
      <c r="G676" s="135">
        <v>578500.25937500002</v>
      </c>
      <c r="H676" s="135">
        <v>581143.74193548388</v>
      </c>
      <c r="I676" s="135">
        <v>586272.53629032255</v>
      </c>
      <c r="J676" s="135">
        <v>581312.1010416667</v>
      </c>
      <c r="K676" s="135">
        <v>588036.37903225806</v>
      </c>
      <c r="L676" s="135">
        <v>507919.70833333331</v>
      </c>
      <c r="M676" s="135">
        <v>504277.21572580643</v>
      </c>
      <c r="N676" s="28"/>
      <c r="O676" s="30"/>
      <c r="P676" s="30"/>
      <c r="Q676" s="30"/>
      <c r="R676" s="30"/>
      <c r="S676" s="28"/>
      <c r="T676" s="30"/>
      <c r="U676" s="28"/>
      <c r="V676" s="28"/>
      <c r="W676" s="30"/>
      <c r="X676" s="30"/>
    </row>
    <row r="677" spans="1:24" x14ac:dyDescent="0.25">
      <c r="A677" s="28">
        <f t="shared" si="310"/>
        <v>9</v>
      </c>
      <c r="B677" s="135">
        <v>591396.1764112903</v>
      </c>
      <c r="C677" s="135">
        <v>594809.86941964284</v>
      </c>
      <c r="D677" s="135">
        <v>584928.74395161285</v>
      </c>
      <c r="E677" s="135">
        <v>629733.13437500002</v>
      </c>
      <c r="F677" s="135">
        <v>635063.9173387097</v>
      </c>
      <c r="G677" s="135">
        <v>619202.13749999995</v>
      </c>
      <c r="H677" s="135">
        <v>621032.80342741939</v>
      </c>
      <c r="I677" s="135">
        <v>627436.92036290327</v>
      </c>
      <c r="J677" s="135">
        <v>623883.85</v>
      </c>
      <c r="K677" s="135">
        <v>637468.09778225806</v>
      </c>
      <c r="L677" s="135">
        <v>577308.76979166665</v>
      </c>
      <c r="M677" s="135">
        <v>573101.22681451612</v>
      </c>
      <c r="N677" s="28"/>
      <c r="O677" s="30"/>
      <c r="P677" s="30"/>
      <c r="Q677" s="30"/>
      <c r="R677" s="30"/>
      <c r="S677" s="28"/>
      <c r="T677" s="30"/>
      <c r="U677" s="28"/>
      <c r="V677" s="28"/>
      <c r="W677" s="30"/>
      <c r="X677" s="30"/>
    </row>
    <row r="678" spans="1:24" x14ac:dyDescent="0.25">
      <c r="A678" s="28">
        <f t="shared" si="310"/>
        <v>10</v>
      </c>
      <c r="B678" s="135">
        <v>632347.35181451612</v>
      </c>
      <c r="C678" s="135">
        <v>636350.5078125</v>
      </c>
      <c r="D678" s="135">
        <v>626667.30040322582</v>
      </c>
      <c r="E678" s="135">
        <v>651901.61041666672</v>
      </c>
      <c r="F678" s="135">
        <v>650688.22782258061</v>
      </c>
      <c r="G678" s="135">
        <v>634170.69374999998</v>
      </c>
      <c r="H678" s="135">
        <v>635142.95564516133</v>
      </c>
      <c r="I678" s="135">
        <v>642333.25403225806</v>
      </c>
      <c r="J678" s="135">
        <v>640259.22916666663</v>
      </c>
      <c r="K678" s="135">
        <v>658357.12399193551</v>
      </c>
      <c r="L678" s="135">
        <v>617198.52500000002</v>
      </c>
      <c r="M678" s="135">
        <v>611740.49395161285</v>
      </c>
      <c r="N678" s="28"/>
      <c r="O678" s="30"/>
      <c r="P678" s="30"/>
      <c r="Q678" s="30"/>
      <c r="R678" s="30"/>
      <c r="S678" s="28"/>
      <c r="T678" s="30"/>
      <c r="U678" s="28"/>
      <c r="V678" s="28"/>
      <c r="W678" s="30"/>
      <c r="X678" s="30"/>
    </row>
    <row r="679" spans="1:24" x14ac:dyDescent="0.25">
      <c r="A679" s="28">
        <f t="shared" si="310"/>
        <v>11</v>
      </c>
      <c r="B679" s="135">
        <v>648320.15322580643</v>
      </c>
      <c r="C679" s="135">
        <v>652527.65848214284</v>
      </c>
      <c r="D679" s="135">
        <v>642605.19556451612</v>
      </c>
      <c r="E679" s="135">
        <v>660881.03437500005</v>
      </c>
      <c r="F679" s="135">
        <v>657799.97177419357</v>
      </c>
      <c r="G679" s="135">
        <v>641212.4447916667</v>
      </c>
      <c r="H679" s="135">
        <v>642785.3014112903</v>
      </c>
      <c r="I679" s="135">
        <v>649867.71572580643</v>
      </c>
      <c r="J679" s="135">
        <v>647684.53541666665</v>
      </c>
      <c r="K679" s="135">
        <v>666855.92036290327</v>
      </c>
      <c r="L679" s="135">
        <v>632774.23541666672</v>
      </c>
      <c r="M679" s="135">
        <v>627198.1764112903</v>
      </c>
      <c r="N679" s="28"/>
      <c r="O679" s="30"/>
      <c r="P679" s="30"/>
      <c r="Q679" s="30"/>
      <c r="R679" s="30"/>
      <c r="S679" s="28"/>
      <c r="T679" s="30"/>
      <c r="U679" s="28"/>
      <c r="V679" s="28"/>
      <c r="W679" s="30"/>
      <c r="X679" s="30"/>
    </row>
    <row r="680" spans="1:24" x14ac:dyDescent="0.25">
      <c r="A680" s="28">
        <f t="shared" si="310"/>
        <v>12</v>
      </c>
      <c r="B680" s="135">
        <v>655857.51713709673</v>
      </c>
      <c r="C680" s="135">
        <v>659959.84040178568</v>
      </c>
      <c r="D680" s="135">
        <v>649902.10887096776</v>
      </c>
      <c r="E680" s="135">
        <v>659906.64166666672</v>
      </c>
      <c r="F680" s="135">
        <v>654709.2923387097</v>
      </c>
      <c r="G680" s="135">
        <v>638306.40208333335</v>
      </c>
      <c r="H680" s="135">
        <v>640957.5735887097</v>
      </c>
      <c r="I680" s="135">
        <v>647360.59677419357</v>
      </c>
      <c r="J680" s="135">
        <v>644644.94062500005</v>
      </c>
      <c r="K680" s="135">
        <v>665227.58467741939</v>
      </c>
      <c r="L680" s="135">
        <v>639834.03125</v>
      </c>
      <c r="M680" s="135">
        <v>634672.19556451612</v>
      </c>
      <c r="N680" s="28"/>
      <c r="O680" s="30"/>
      <c r="P680" s="30"/>
      <c r="Q680" s="30"/>
      <c r="R680" s="30"/>
      <c r="S680" s="28"/>
      <c r="T680" s="30"/>
      <c r="U680" s="28"/>
      <c r="V680" s="28"/>
      <c r="W680" s="30"/>
      <c r="X680" s="30"/>
    </row>
    <row r="681" spans="1:24" x14ac:dyDescent="0.25">
      <c r="A681" s="28">
        <f t="shared" si="310"/>
        <v>13</v>
      </c>
      <c r="B681" s="135">
        <v>653073.88709677418</v>
      </c>
      <c r="C681" s="135">
        <v>656826.97544642852</v>
      </c>
      <c r="D681" s="135">
        <v>646746.11491935479</v>
      </c>
      <c r="E681" s="135">
        <v>653238.5</v>
      </c>
      <c r="F681" s="135">
        <v>647407.46875</v>
      </c>
      <c r="G681" s="135">
        <v>631385.09166666667</v>
      </c>
      <c r="H681" s="135">
        <v>635261.9798387097</v>
      </c>
      <c r="I681" s="135">
        <v>640610.86592741939</v>
      </c>
      <c r="J681" s="135">
        <v>637186.42083333328</v>
      </c>
      <c r="K681" s="135">
        <v>658328.55544354836</v>
      </c>
      <c r="L681" s="135">
        <v>636845.03020833328</v>
      </c>
      <c r="M681" s="135">
        <v>632142.76713709673</v>
      </c>
      <c r="N681" s="28"/>
      <c r="O681" s="30"/>
      <c r="P681" s="30"/>
      <c r="Q681" s="30"/>
      <c r="R681" s="30"/>
      <c r="S681" s="28"/>
      <c r="T681" s="30"/>
      <c r="U681" s="28"/>
      <c r="V681" s="28"/>
      <c r="W681" s="30"/>
      <c r="X681" s="30"/>
    </row>
    <row r="682" spans="1:24" x14ac:dyDescent="0.25">
      <c r="A682" s="28">
        <f t="shared" si="310"/>
        <v>14</v>
      </c>
      <c r="B682" s="135">
        <v>645835.66834677418</v>
      </c>
      <c r="C682" s="135">
        <v>649152.36830357148</v>
      </c>
      <c r="D682" s="135">
        <v>638936.73790322582</v>
      </c>
      <c r="E682" s="135">
        <v>641618.703125</v>
      </c>
      <c r="F682" s="135">
        <v>635181.87197580643</v>
      </c>
      <c r="G682" s="135">
        <v>620559.16979166667</v>
      </c>
      <c r="H682" s="135">
        <v>625423.16834677418</v>
      </c>
      <c r="I682" s="135">
        <v>629693.13306451612</v>
      </c>
      <c r="J682" s="135">
        <v>625283.15625</v>
      </c>
      <c r="K682" s="135">
        <v>646665.72580645164</v>
      </c>
      <c r="L682" s="135">
        <v>629578.80000000005</v>
      </c>
      <c r="M682" s="135">
        <v>625440.87096774194</v>
      </c>
      <c r="N682" s="28"/>
      <c r="O682" s="30"/>
      <c r="P682" s="30"/>
      <c r="Q682" s="30"/>
      <c r="R682" s="30"/>
      <c r="S682" s="28"/>
      <c r="T682" s="30"/>
      <c r="U682" s="28"/>
      <c r="V682" s="28"/>
      <c r="W682" s="30"/>
      <c r="X682" s="30"/>
    </row>
    <row r="683" spans="1:24" x14ac:dyDescent="0.25">
      <c r="A683" s="28">
        <f>A682+1</f>
        <v>15</v>
      </c>
      <c r="B683" s="135">
        <v>633741.08770161285</v>
      </c>
      <c r="C683" s="135">
        <v>636613.72879464284</v>
      </c>
      <c r="D683" s="135">
        <v>626633.77217741939</v>
      </c>
      <c r="E683" s="135">
        <v>621337.77187499998</v>
      </c>
      <c r="F683" s="135">
        <v>613534.23185483867</v>
      </c>
      <c r="G683" s="135">
        <v>600471.31145833328</v>
      </c>
      <c r="H683" s="135">
        <v>606125.84677419357</v>
      </c>
      <c r="I683" s="135">
        <v>609625.09475806449</v>
      </c>
      <c r="J683" s="135">
        <v>605052.72291666665</v>
      </c>
      <c r="K683" s="135">
        <v>626431.11895161285</v>
      </c>
      <c r="L683" s="135">
        <v>618034.27500000002</v>
      </c>
      <c r="M683" s="135">
        <v>614477.93850806449</v>
      </c>
      <c r="N683" s="28"/>
      <c r="O683" s="30"/>
      <c r="P683" s="30"/>
      <c r="Q683" s="30"/>
      <c r="R683" s="30"/>
      <c r="S683" s="28"/>
      <c r="T683" s="30"/>
      <c r="U683" s="28"/>
      <c r="V683" s="28"/>
      <c r="W683" s="30"/>
      <c r="X683" s="30"/>
    </row>
    <row r="684" spans="1:24" x14ac:dyDescent="0.25">
      <c r="A684" s="28">
        <f t="shared" si="310"/>
        <v>16</v>
      </c>
      <c r="B684" s="135">
        <v>612661.54133064521</v>
      </c>
      <c r="C684" s="135">
        <v>614949.57589285716</v>
      </c>
      <c r="D684" s="135">
        <v>605244.9576612903</v>
      </c>
      <c r="E684" s="135">
        <v>587677.1489583333</v>
      </c>
      <c r="F684" s="135">
        <v>577447.58366935479</v>
      </c>
      <c r="G684" s="135">
        <v>566465.87083333335</v>
      </c>
      <c r="H684" s="135">
        <v>571310.72580645164</v>
      </c>
      <c r="I684" s="135">
        <v>574122.62298387091</v>
      </c>
      <c r="J684" s="135">
        <v>570158.95833333337</v>
      </c>
      <c r="K684" s="135">
        <v>591426.67338709673</v>
      </c>
      <c r="L684" s="135">
        <v>598186.58229166665</v>
      </c>
      <c r="M684" s="135">
        <v>595056.24294354836</v>
      </c>
      <c r="N684" s="28"/>
      <c r="O684" s="30"/>
      <c r="P684" s="30"/>
      <c r="Q684" s="30"/>
      <c r="R684" s="30"/>
      <c r="S684" s="28"/>
      <c r="T684" s="30"/>
      <c r="U684" s="28"/>
      <c r="V684" s="28"/>
      <c r="W684" s="30"/>
      <c r="X684" s="30"/>
    </row>
    <row r="685" spans="1:24" x14ac:dyDescent="0.25">
      <c r="A685" s="28">
        <f t="shared" si="310"/>
        <v>17</v>
      </c>
      <c r="B685" s="135">
        <v>575824.26008064521</v>
      </c>
      <c r="C685" s="135">
        <v>577928.80133928568</v>
      </c>
      <c r="D685" s="135">
        <v>569975.19052419357</v>
      </c>
      <c r="E685" s="135">
        <v>541083.16770833335</v>
      </c>
      <c r="F685" s="135">
        <v>528903.47681451612</v>
      </c>
      <c r="G685" s="135">
        <v>520470.13333333336</v>
      </c>
      <c r="H685" s="135">
        <v>524237.27520161291</v>
      </c>
      <c r="I685" s="135">
        <v>526447.18951612909</v>
      </c>
      <c r="J685" s="135">
        <v>523768.01250000001</v>
      </c>
      <c r="K685" s="135">
        <v>543855.61290322582</v>
      </c>
      <c r="L685" s="135">
        <v>563904.88749999995</v>
      </c>
      <c r="M685" s="135">
        <v>560950.00907258061</v>
      </c>
      <c r="N685" s="28"/>
      <c r="O685" s="30"/>
      <c r="P685" s="30"/>
      <c r="Q685" s="30"/>
      <c r="R685" s="30"/>
      <c r="S685" s="28"/>
      <c r="T685" s="30"/>
      <c r="U685" s="28"/>
      <c r="V685" s="28"/>
      <c r="W685" s="30"/>
      <c r="X685" s="30"/>
    </row>
    <row r="686" spans="1:24" x14ac:dyDescent="0.25">
      <c r="A686" s="28">
        <f t="shared" si="310"/>
        <v>18</v>
      </c>
      <c r="B686" s="135">
        <v>527740.32661290327</v>
      </c>
      <c r="C686" s="135">
        <v>529365.86160714284</v>
      </c>
      <c r="D686" s="135">
        <v>523274.01411290321</v>
      </c>
      <c r="E686" s="135">
        <v>486376.22291666665</v>
      </c>
      <c r="F686" s="135">
        <v>473638.67036290321</v>
      </c>
      <c r="G686" s="135">
        <v>468030.09270833334</v>
      </c>
      <c r="H686" s="135">
        <v>470006.92540322582</v>
      </c>
      <c r="I686" s="135">
        <v>471710.88205645164</v>
      </c>
      <c r="J686" s="135">
        <v>470690.56666666665</v>
      </c>
      <c r="K686" s="135">
        <v>488403.4798387097</v>
      </c>
      <c r="L686" s="135">
        <v>519326.99895833334</v>
      </c>
      <c r="M686" s="135">
        <v>516437.88810483873</v>
      </c>
      <c r="N686" s="28"/>
      <c r="O686" s="30"/>
      <c r="P686" s="30"/>
      <c r="Q686" s="30"/>
      <c r="R686" s="30"/>
      <c r="S686" s="28"/>
      <c r="T686" s="30"/>
      <c r="U686" s="28"/>
      <c r="V686" s="28"/>
      <c r="W686" s="30"/>
      <c r="X686" s="30"/>
    </row>
    <row r="687" spans="1:24" x14ac:dyDescent="0.25">
      <c r="A687" s="28">
        <f t="shared" si="310"/>
        <v>19</v>
      </c>
      <c r="B687" s="135">
        <v>473740.31653225806</v>
      </c>
      <c r="C687" s="135">
        <v>475134.1171875</v>
      </c>
      <c r="D687" s="135">
        <v>470220.90221774194</v>
      </c>
      <c r="E687" s="135">
        <v>436244.96041666664</v>
      </c>
      <c r="F687" s="135">
        <v>426026.47883064515</v>
      </c>
      <c r="G687" s="135">
        <v>421903.02812500001</v>
      </c>
      <c r="H687" s="135">
        <v>423331.77419354836</v>
      </c>
      <c r="I687" s="135">
        <v>424471.06350806454</v>
      </c>
      <c r="J687" s="135">
        <v>424550.47499999998</v>
      </c>
      <c r="K687" s="135">
        <v>438830.40423387097</v>
      </c>
      <c r="L687" s="135">
        <v>468665.09375</v>
      </c>
      <c r="M687" s="135">
        <v>465909.57056451612</v>
      </c>
      <c r="N687" s="28"/>
      <c r="O687" s="30"/>
      <c r="P687" s="30"/>
      <c r="Q687" s="30"/>
      <c r="R687" s="30"/>
      <c r="S687" s="28"/>
      <c r="T687" s="30"/>
      <c r="U687" s="28"/>
      <c r="V687" s="28"/>
      <c r="W687" s="30"/>
      <c r="X687" s="30"/>
    </row>
    <row r="688" spans="1:24" x14ac:dyDescent="0.25">
      <c r="A688" s="28">
        <f t="shared" si="310"/>
        <v>20</v>
      </c>
      <c r="B688" s="135">
        <v>427268.73185483873</v>
      </c>
      <c r="C688" s="135">
        <v>428071.11272321426</v>
      </c>
      <c r="D688" s="135">
        <v>423835.33165322582</v>
      </c>
      <c r="E688" s="135">
        <v>390503.20937499998</v>
      </c>
      <c r="F688" s="135">
        <v>381488.15826612903</v>
      </c>
      <c r="G688" s="135">
        <v>378308.21875</v>
      </c>
      <c r="H688" s="135">
        <v>378789.54637096776</v>
      </c>
      <c r="I688" s="135">
        <v>379756.90221774194</v>
      </c>
      <c r="J688" s="135">
        <v>380474.59375</v>
      </c>
      <c r="K688" s="135">
        <v>392945.3639112903</v>
      </c>
      <c r="L688" s="135">
        <v>423828.9</v>
      </c>
      <c r="M688" s="135">
        <v>421575.40020161291</v>
      </c>
      <c r="N688" s="28"/>
      <c r="O688" s="30"/>
      <c r="P688" s="30"/>
      <c r="Q688" s="30"/>
      <c r="R688" s="30"/>
      <c r="S688" s="28"/>
      <c r="T688" s="30"/>
      <c r="U688" s="28"/>
      <c r="V688" s="28"/>
      <c r="W688" s="30"/>
      <c r="X688" s="30"/>
    </row>
    <row r="689" spans="1:24" x14ac:dyDescent="0.25">
      <c r="A689" s="28">
        <f>A688+1</f>
        <v>21</v>
      </c>
      <c r="B689" s="135">
        <v>382303.39717741933</v>
      </c>
      <c r="C689" s="135">
        <v>383156.99888392858</v>
      </c>
      <c r="D689" s="135">
        <v>379690.28528225806</v>
      </c>
      <c r="E689" s="135">
        <v>342527.85312500002</v>
      </c>
      <c r="F689" s="135">
        <v>332978.04536290321</v>
      </c>
      <c r="G689" s="135">
        <v>331034.74062499998</v>
      </c>
      <c r="H689" s="135">
        <v>330920.95665322582</v>
      </c>
      <c r="I689" s="135">
        <v>331801.1048387097</v>
      </c>
      <c r="J689" s="135">
        <v>332484.14270833333</v>
      </c>
      <c r="K689" s="135">
        <v>344363.26411290321</v>
      </c>
      <c r="L689" s="135">
        <v>380419.21666666667</v>
      </c>
      <c r="M689" s="135">
        <v>378144.25806451612</v>
      </c>
      <c r="N689" s="28"/>
      <c r="O689" s="30"/>
      <c r="P689" s="30"/>
      <c r="Q689" s="30"/>
      <c r="R689" s="30"/>
      <c r="S689" s="28"/>
      <c r="T689" s="30"/>
      <c r="U689" s="28"/>
      <c r="V689" s="28"/>
      <c r="W689" s="30"/>
      <c r="X689" s="30"/>
    </row>
    <row r="690" spans="1:24" x14ac:dyDescent="0.25">
      <c r="A690" s="28">
        <f t="shared" si="310"/>
        <v>22</v>
      </c>
      <c r="B690" s="135">
        <v>333919.54737903224</v>
      </c>
      <c r="C690" s="135">
        <v>334712.10825892858</v>
      </c>
      <c r="D690" s="135">
        <v>331977.63205645164</v>
      </c>
      <c r="E690" s="135">
        <v>303188.37395833334</v>
      </c>
      <c r="F690" s="135">
        <v>296609.65826612903</v>
      </c>
      <c r="G690" s="135">
        <v>295582.55520833336</v>
      </c>
      <c r="H690" s="135">
        <v>295151.61491935485</v>
      </c>
      <c r="I690" s="135">
        <v>295642.53326612903</v>
      </c>
      <c r="J690" s="135">
        <v>296463.578125</v>
      </c>
      <c r="K690" s="135">
        <v>304910.38205645164</v>
      </c>
      <c r="L690" s="135">
        <v>333137.20208333334</v>
      </c>
      <c r="M690" s="135">
        <v>331172.37096774194</v>
      </c>
      <c r="N690" s="28"/>
      <c r="O690" s="30"/>
      <c r="P690" s="30"/>
      <c r="Q690" s="30"/>
      <c r="R690" s="30"/>
      <c r="S690" s="28"/>
      <c r="T690" s="30"/>
      <c r="U690" s="28"/>
      <c r="V690" s="28"/>
      <c r="W690" s="30"/>
      <c r="X690" s="30"/>
    </row>
    <row r="691" spans="1:24" x14ac:dyDescent="0.25">
      <c r="A691" s="28">
        <f t="shared" si="310"/>
        <v>23</v>
      </c>
      <c r="B691" s="135">
        <v>297104.32056451612</v>
      </c>
      <c r="C691" s="135">
        <v>297736.50111607142</v>
      </c>
      <c r="D691" s="135">
        <v>295441.16330645164</v>
      </c>
      <c r="E691" s="135">
        <v>268704.46250000002</v>
      </c>
      <c r="F691" s="135">
        <v>262545.49042338709</v>
      </c>
      <c r="G691" s="135">
        <v>262226.85729166667</v>
      </c>
      <c r="H691" s="135">
        <v>261541.18800403227</v>
      </c>
      <c r="I691" s="135">
        <v>262039.75806451612</v>
      </c>
      <c r="J691" s="135">
        <v>262918.453125</v>
      </c>
      <c r="K691" s="135">
        <v>269849.84475806454</v>
      </c>
      <c r="L691" s="135">
        <v>296676.13124999998</v>
      </c>
      <c r="M691" s="135">
        <v>294983.36844758067</v>
      </c>
      <c r="N691" s="28"/>
      <c r="O691" s="30"/>
      <c r="P691" s="30"/>
      <c r="Q691" s="30"/>
      <c r="R691" s="30"/>
      <c r="S691" s="28"/>
      <c r="T691" s="30"/>
      <c r="U691" s="28"/>
      <c r="V691" s="28"/>
      <c r="W691" s="30"/>
      <c r="X691" s="30"/>
    </row>
    <row r="692" spans="1:24" x14ac:dyDescent="0.25">
      <c r="A692" s="28">
        <f>A691+1</f>
        <v>24</v>
      </c>
      <c r="B692" s="135">
        <v>264128.64717741933</v>
      </c>
      <c r="C692" s="135">
        <v>264632.85491071426</v>
      </c>
      <c r="D692" s="135">
        <v>262301.22883064515</v>
      </c>
      <c r="E692" s="135">
        <v>243649.78125</v>
      </c>
      <c r="F692" s="135">
        <v>239408.69858870967</v>
      </c>
      <c r="G692" s="135">
        <v>239704.68124999999</v>
      </c>
      <c r="H692" s="135">
        <v>238991.34929435485</v>
      </c>
      <c r="I692" s="135">
        <v>239444.61895161291</v>
      </c>
      <c r="J692" s="135">
        <v>240373.64583333334</v>
      </c>
      <c r="K692" s="135">
        <v>244692.12046370967</v>
      </c>
      <c r="L692" s="135">
        <v>263643.46875</v>
      </c>
      <c r="M692" s="135">
        <v>262701.90977822582</v>
      </c>
      <c r="N692" s="28"/>
      <c r="O692" s="30"/>
      <c r="P692" s="30"/>
      <c r="Q692" s="30"/>
      <c r="R692" s="30"/>
      <c r="S692" s="28"/>
      <c r="T692" s="30"/>
      <c r="U692" s="28"/>
      <c r="V692" s="28"/>
      <c r="W692" s="30"/>
      <c r="X692" s="30"/>
    </row>
    <row r="693" spans="1:24" x14ac:dyDescent="0.25">
      <c r="A693" s="28" t="s">
        <v>55</v>
      </c>
      <c r="B693" s="135">
        <f>SUM(B669:B692)</f>
        <v>10818500.470766125</v>
      </c>
      <c r="C693" s="135">
        <f t="shared" ref="C693:M693" si="311">SUM(C669:C692)</f>
        <v>10862651.002790179</v>
      </c>
      <c r="D693" s="135">
        <f t="shared" si="311"/>
        <v>10722252.011592746</v>
      </c>
      <c r="E693" s="135">
        <f t="shared" si="311"/>
        <v>10850603.641145833</v>
      </c>
      <c r="F693" s="135">
        <f t="shared" si="311"/>
        <v>10819094.859879032</v>
      </c>
      <c r="G693" s="135">
        <f t="shared" si="311"/>
        <v>10638754.430208333</v>
      </c>
      <c r="H693" s="135">
        <f t="shared" si="311"/>
        <v>10675229.091733869</v>
      </c>
      <c r="I693" s="135">
        <f t="shared" si="311"/>
        <v>10742210.460685486</v>
      </c>
      <c r="J693" s="135">
        <f t="shared" si="311"/>
        <v>10708573.928125</v>
      </c>
      <c r="K693" s="135">
        <f t="shared" si="311"/>
        <v>10956216.846774196</v>
      </c>
      <c r="L693" s="135">
        <f t="shared" si="311"/>
        <v>10639783.920833332</v>
      </c>
      <c r="M693" s="135">
        <f t="shared" si="311"/>
        <v>10575019.440020163</v>
      </c>
      <c r="N693" s="28"/>
      <c r="O693" s="28"/>
      <c r="R693" s="28"/>
      <c r="S693" s="28"/>
      <c r="T693" s="138"/>
      <c r="U693" s="28"/>
      <c r="V693" s="28"/>
      <c r="W693" s="28"/>
      <c r="X693" s="28"/>
    </row>
    <row r="694" spans="1:24" x14ac:dyDescent="0.25">
      <c r="A694" s="28" t="s">
        <v>53</v>
      </c>
      <c r="B694" s="28">
        <v>31</v>
      </c>
      <c r="C694" s="28">
        <v>28.25</v>
      </c>
      <c r="D694" s="28">
        <v>31</v>
      </c>
      <c r="E694" s="28">
        <v>30</v>
      </c>
      <c r="F694" s="28">
        <v>31</v>
      </c>
      <c r="G694" s="28">
        <v>30</v>
      </c>
      <c r="H694" s="28">
        <v>31</v>
      </c>
      <c r="I694" s="28">
        <v>31</v>
      </c>
      <c r="J694" s="28">
        <v>30</v>
      </c>
      <c r="K694" s="28">
        <v>31</v>
      </c>
      <c r="L694" s="28">
        <v>30</v>
      </c>
      <c r="M694" s="28">
        <v>31</v>
      </c>
      <c r="N694" s="28"/>
      <c r="O694" s="28"/>
      <c r="P694" s="31"/>
      <c r="Q694" s="31"/>
      <c r="R694" s="28"/>
      <c r="S694" s="28"/>
      <c r="T694" s="28"/>
      <c r="U694" s="28"/>
      <c r="V694" s="28"/>
      <c r="W694" s="28"/>
      <c r="X694" s="31"/>
    </row>
    <row r="695" spans="1:24" x14ac:dyDescent="0.25">
      <c r="A695" s="28" t="s">
        <v>54</v>
      </c>
      <c r="B695" s="135">
        <f>B694*B693</f>
        <v>335373514.59374988</v>
      </c>
      <c r="C695" s="135">
        <f t="shared" ref="C695:M695" si="312">C694*C693</f>
        <v>306869890.82882255</v>
      </c>
      <c r="D695" s="135">
        <f t="shared" si="312"/>
        <v>332389812.35937512</v>
      </c>
      <c r="E695" s="135">
        <f t="shared" si="312"/>
        <v>325518109.234375</v>
      </c>
      <c r="F695" s="135">
        <f t="shared" si="312"/>
        <v>335391940.65625</v>
      </c>
      <c r="G695" s="135">
        <f t="shared" si="312"/>
        <v>319162632.90625</v>
      </c>
      <c r="H695" s="135">
        <f t="shared" si="312"/>
        <v>330932101.84374994</v>
      </c>
      <c r="I695" s="135">
        <f t="shared" si="312"/>
        <v>333008524.28125006</v>
      </c>
      <c r="J695" s="135">
        <f t="shared" si="312"/>
        <v>321257217.84375</v>
      </c>
      <c r="K695" s="135">
        <f t="shared" si="312"/>
        <v>339642722.25000006</v>
      </c>
      <c r="L695" s="135">
        <f t="shared" si="312"/>
        <v>319193517.625</v>
      </c>
      <c r="M695" s="135">
        <f t="shared" si="312"/>
        <v>327825602.64062506</v>
      </c>
      <c r="N695" s="135">
        <f>SUM(B695:M695)</f>
        <v>3926565587.0631976</v>
      </c>
      <c r="O695" s="28"/>
      <c r="P695" s="31"/>
      <c r="Q695" s="31"/>
      <c r="R695" s="31"/>
      <c r="S695" s="28"/>
      <c r="T695" s="28"/>
      <c r="U695" s="28"/>
      <c r="V695" s="28"/>
      <c r="W695" s="28"/>
      <c r="X695" s="31"/>
    </row>
    <row r="696" spans="1:24" x14ac:dyDescent="0.25">
      <c r="O696" s="28"/>
      <c r="R696" s="28"/>
      <c r="S696" s="28"/>
      <c r="T696" s="28"/>
      <c r="U696" s="28"/>
      <c r="V696" s="28"/>
      <c r="W696" s="28"/>
      <c r="X696" s="28"/>
    </row>
    <row r="697" spans="1:24" x14ac:dyDescent="0.25">
      <c r="O697" s="28"/>
      <c r="R697" s="28"/>
      <c r="S697" s="28"/>
      <c r="T697" s="28"/>
      <c r="U697" s="28"/>
      <c r="V697" s="28"/>
      <c r="W697" s="28"/>
      <c r="X697" s="28"/>
    </row>
    <row r="698" spans="1:24" x14ac:dyDescent="0.25">
      <c r="O698" s="28"/>
      <c r="R698" s="28"/>
      <c r="S698" s="28"/>
      <c r="T698" s="28"/>
      <c r="U698" s="28"/>
      <c r="V698" s="28"/>
      <c r="W698" s="28"/>
      <c r="X698" s="28"/>
    </row>
    <row r="699" spans="1:24" x14ac:dyDescent="0.25">
      <c r="O699" s="28"/>
      <c r="R699" s="28"/>
      <c r="S699" s="28"/>
      <c r="T699" s="28"/>
      <c r="U699" s="28"/>
      <c r="V699" s="28"/>
      <c r="W699" s="28"/>
      <c r="X699" s="28"/>
    </row>
    <row r="700" spans="1:24" x14ac:dyDescent="0.25">
      <c r="O700" s="28"/>
      <c r="R700" s="28"/>
      <c r="S700" s="28"/>
      <c r="T700" s="28"/>
      <c r="U700" s="28"/>
      <c r="V700" s="28"/>
      <c r="W700" s="28"/>
      <c r="X700" s="28"/>
    </row>
    <row r="701" spans="1:24" x14ac:dyDescent="0.25">
      <c r="O701" s="28"/>
      <c r="R701" s="28"/>
      <c r="S701" s="28"/>
      <c r="T701" s="28"/>
      <c r="U701" s="28"/>
      <c r="V701" s="28"/>
      <c r="W701" s="28"/>
      <c r="X701" s="28"/>
    </row>
    <row r="702" spans="1:24" x14ac:dyDescent="0.25">
      <c r="O702" s="28"/>
      <c r="R702" s="28"/>
      <c r="S702" s="28"/>
      <c r="T702" s="28"/>
      <c r="U702" s="28"/>
      <c r="V702" s="28"/>
      <c r="W702" s="28"/>
      <c r="X702" s="28"/>
    </row>
    <row r="703" spans="1:24" x14ac:dyDescent="0.25">
      <c r="O703" s="28"/>
      <c r="R703" s="28"/>
      <c r="S703" s="28"/>
      <c r="T703" s="28"/>
      <c r="U703" s="28"/>
      <c r="V703" s="28"/>
      <c r="W703" s="28"/>
      <c r="X703" s="28"/>
    </row>
    <row r="704" spans="1:24" x14ac:dyDescent="0.25">
      <c r="O704" s="28"/>
      <c r="R704" s="28"/>
      <c r="S704" s="28"/>
      <c r="T704" s="28"/>
      <c r="U704" s="28"/>
      <c r="V704" s="28"/>
      <c r="W704" s="28"/>
      <c r="X704" s="28"/>
    </row>
    <row r="705" spans="15:24" x14ac:dyDescent="0.25">
      <c r="O705" s="28"/>
      <c r="R705" s="28"/>
      <c r="S705" s="28"/>
      <c r="T705" s="28"/>
      <c r="U705" s="28"/>
      <c r="V705" s="28"/>
      <c r="W705" s="28"/>
      <c r="X705" s="28"/>
    </row>
    <row r="706" spans="15:24" x14ac:dyDescent="0.25">
      <c r="O706" s="28"/>
      <c r="R706" s="28"/>
      <c r="S706" s="28"/>
      <c r="T706" s="28"/>
      <c r="U706" s="28"/>
      <c r="V706" s="28"/>
      <c r="W706" s="28"/>
      <c r="X706" s="28"/>
    </row>
    <row r="707" spans="15:24" x14ac:dyDescent="0.25">
      <c r="O707" s="28"/>
      <c r="R707" s="28"/>
      <c r="S707" s="28"/>
      <c r="T707" s="28"/>
      <c r="U707" s="28"/>
      <c r="V707" s="28"/>
      <c r="W707" s="28"/>
      <c r="X707" s="28"/>
    </row>
    <row r="708" spans="15:24" x14ac:dyDescent="0.25">
      <c r="O708" s="28"/>
      <c r="R708" s="28"/>
      <c r="S708" s="28"/>
      <c r="T708" s="28"/>
      <c r="U708" s="28"/>
      <c r="V708" s="28"/>
      <c r="W708" s="28"/>
      <c r="X708" s="28"/>
    </row>
    <row r="709" spans="15:24" x14ac:dyDescent="0.25">
      <c r="O709" s="28"/>
      <c r="R709" s="28"/>
      <c r="S709" s="28"/>
      <c r="T709" s="28"/>
      <c r="U709" s="28"/>
      <c r="V709" s="28"/>
      <c r="W709" s="28"/>
      <c r="X709" s="28"/>
    </row>
    <row r="710" spans="15:24" x14ac:dyDescent="0.25">
      <c r="O710" s="28"/>
      <c r="R710" s="28"/>
      <c r="S710" s="28"/>
      <c r="T710" s="28"/>
      <c r="U710" s="28"/>
      <c r="V710" s="28"/>
      <c r="W710" s="28"/>
      <c r="X710" s="28"/>
    </row>
    <row r="711" spans="15:24" x14ac:dyDescent="0.25">
      <c r="O711" s="28"/>
      <c r="R711" s="28"/>
      <c r="S711" s="28"/>
      <c r="T711" s="28"/>
      <c r="U711" s="28"/>
      <c r="V711" s="28"/>
      <c r="W711" s="28"/>
      <c r="X711" s="28"/>
    </row>
    <row r="712" spans="15:24" x14ac:dyDescent="0.25">
      <c r="O712" s="28"/>
      <c r="R712" s="28"/>
      <c r="S712" s="28"/>
      <c r="T712" s="28"/>
      <c r="U712" s="28"/>
      <c r="V712" s="28"/>
      <c r="W712" s="28"/>
      <c r="X712" s="28"/>
    </row>
    <row r="713" spans="15:24" x14ac:dyDescent="0.25">
      <c r="O713" s="28"/>
      <c r="R713" s="28"/>
      <c r="S713" s="28"/>
      <c r="T713" s="28"/>
      <c r="U713" s="28"/>
      <c r="V713" s="28"/>
      <c r="W713" s="28"/>
      <c r="X713" s="28"/>
    </row>
    <row r="714" spans="15:24" x14ac:dyDescent="0.25">
      <c r="O714" s="28"/>
      <c r="R714" s="28"/>
      <c r="S714" s="28"/>
      <c r="T714" s="28"/>
      <c r="U714" s="28"/>
      <c r="V714" s="28"/>
      <c r="W714" s="28"/>
      <c r="X714" s="28"/>
    </row>
    <row r="715" spans="15:24" x14ac:dyDescent="0.25">
      <c r="O715" s="28"/>
      <c r="R715" s="28"/>
      <c r="S715" s="28"/>
      <c r="T715" s="28"/>
      <c r="U715" s="28"/>
      <c r="V715" s="28"/>
      <c r="W715" s="28"/>
      <c r="X715" s="28"/>
    </row>
    <row r="716" spans="15:24" x14ac:dyDescent="0.25">
      <c r="O716" s="28"/>
      <c r="R716" s="28"/>
      <c r="S716" s="28"/>
      <c r="T716" s="28"/>
      <c r="U716" s="28"/>
      <c r="V716" s="28"/>
      <c r="W716" s="28"/>
      <c r="X716" s="28"/>
    </row>
    <row r="717" spans="15:24" x14ac:dyDescent="0.25">
      <c r="O717" s="28"/>
      <c r="R717" s="28"/>
      <c r="S717" s="28"/>
      <c r="T717" s="28"/>
      <c r="U717" s="28"/>
      <c r="V717" s="28"/>
      <c r="W717" s="28"/>
      <c r="X717" s="28"/>
    </row>
    <row r="718" spans="15:24" x14ac:dyDescent="0.25">
      <c r="O718" s="28"/>
      <c r="R718" s="28"/>
      <c r="S718" s="28"/>
      <c r="T718" s="28"/>
      <c r="U718" s="28"/>
      <c r="V718" s="28"/>
      <c r="W718" s="28"/>
      <c r="X718" s="28"/>
    </row>
    <row r="719" spans="15:24" x14ac:dyDescent="0.25">
      <c r="O719" s="28"/>
      <c r="R719" s="28"/>
      <c r="S719" s="28"/>
      <c r="T719" s="28"/>
      <c r="U719" s="28"/>
      <c r="V719" s="28"/>
      <c r="W719" s="28"/>
      <c r="X719" s="28"/>
    </row>
    <row r="720" spans="15:24" x14ac:dyDescent="0.25">
      <c r="O720" s="28"/>
      <c r="R720" s="28"/>
      <c r="S720" s="28"/>
      <c r="T720" s="28"/>
      <c r="U720" s="28"/>
      <c r="V720" s="28"/>
      <c r="W720" s="28"/>
      <c r="X720" s="28"/>
    </row>
    <row r="721" spans="15:24" x14ac:dyDescent="0.25">
      <c r="O721" s="28"/>
      <c r="R721" s="28"/>
      <c r="S721" s="28"/>
      <c r="T721" s="28"/>
      <c r="U721" s="28"/>
      <c r="V721" s="28"/>
      <c r="W721" s="28"/>
      <c r="X721" s="28"/>
    </row>
    <row r="722" spans="15:24" x14ac:dyDescent="0.25">
      <c r="O722" s="28"/>
      <c r="R722" s="28"/>
      <c r="S722" s="28"/>
      <c r="T722" s="28"/>
      <c r="U722" s="28"/>
      <c r="V722" s="28"/>
      <c r="W722" s="28"/>
      <c r="X722" s="28"/>
    </row>
    <row r="723" spans="15:24" x14ac:dyDescent="0.25">
      <c r="O723" s="28"/>
      <c r="R723" s="28"/>
      <c r="S723" s="28"/>
      <c r="T723" s="28"/>
      <c r="U723" s="28"/>
      <c r="V723" s="28"/>
      <c r="W723" s="28"/>
      <c r="X723" s="28"/>
    </row>
    <row r="724" spans="15:24" x14ac:dyDescent="0.25">
      <c r="O724" s="28"/>
      <c r="R724" s="28"/>
      <c r="S724" s="28"/>
      <c r="T724" s="28"/>
      <c r="U724" s="28"/>
      <c r="V724" s="28"/>
      <c r="W724" s="28"/>
      <c r="X724" s="28"/>
    </row>
    <row r="725" spans="15:24" x14ac:dyDescent="0.25">
      <c r="O725" s="28"/>
      <c r="R725" s="28"/>
      <c r="S725" s="28"/>
      <c r="T725" s="28"/>
      <c r="U725" s="28"/>
      <c r="V725" s="28"/>
      <c r="W725" s="28"/>
      <c r="X725" s="28"/>
    </row>
    <row r="726" spans="15:24" x14ac:dyDescent="0.25">
      <c r="O726" s="28"/>
      <c r="R726" s="28"/>
      <c r="S726" s="28"/>
      <c r="T726" s="28"/>
      <c r="U726" s="28"/>
      <c r="V726" s="28"/>
      <c r="W726" s="28"/>
      <c r="X726" s="28"/>
    </row>
    <row r="727" spans="15:24" x14ac:dyDescent="0.25">
      <c r="O727" s="28"/>
      <c r="R727" s="28"/>
      <c r="S727" s="28"/>
      <c r="T727" s="28"/>
      <c r="U727" s="28"/>
      <c r="V727" s="28"/>
      <c r="W727" s="28"/>
      <c r="X727" s="28"/>
    </row>
    <row r="728" spans="15:24" x14ac:dyDescent="0.25">
      <c r="O728" s="28"/>
      <c r="R728" s="28"/>
      <c r="S728" s="28"/>
      <c r="T728" s="28"/>
      <c r="U728" s="28"/>
      <c r="V728" s="28"/>
      <c r="W728" s="28"/>
      <c r="X728" s="28"/>
    </row>
    <row r="729" spans="15:24" x14ac:dyDescent="0.25">
      <c r="O729" s="28"/>
      <c r="R729" s="28"/>
      <c r="S729" s="28"/>
      <c r="T729" s="28"/>
      <c r="U729" s="28"/>
      <c r="V729" s="28"/>
      <c r="W729" s="28"/>
      <c r="X729" s="28"/>
    </row>
    <row r="730" spans="15:24" x14ac:dyDescent="0.25">
      <c r="O730" s="28"/>
      <c r="R730" s="28"/>
      <c r="S730" s="28"/>
      <c r="T730" s="28"/>
      <c r="U730" s="28"/>
      <c r="V730" s="28"/>
      <c r="W730" s="28"/>
      <c r="X730" s="28"/>
    </row>
    <row r="731" spans="15:24" x14ac:dyDescent="0.25">
      <c r="O731" s="28"/>
      <c r="R731" s="28"/>
      <c r="S731" s="28"/>
      <c r="T731" s="28"/>
      <c r="U731" s="28"/>
      <c r="V731" s="28"/>
      <c r="W731" s="28"/>
      <c r="X731" s="28"/>
    </row>
    <row r="732" spans="15:24" x14ac:dyDescent="0.25">
      <c r="O732" s="28"/>
      <c r="R732" s="28"/>
      <c r="S732" s="28"/>
      <c r="T732" s="28"/>
      <c r="U732" s="28"/>
      <c r="V732" s="28"/>
      <c r="W732" s="28"/>
      <c r="X732" s="28"/>
    </row>
    <row r="733" spans="15:24" x14ac:dyDescent="0.25">
      <c r="O733" s="28"/>
      <c r="R733" s="28"/>
      <c r="S733" s="28"/>
      <c r="T733" s="28"/>
      <c r="U733" s="28"/>
      <c r="V733" s="28"/>
      <c r="W733" s="28"/>
      <c r="X733" s="28"/>
    </row>
    <row r="734" spans="15:24" x14ac:dyDescent="0.25">
      <c r="O734" s="28"/>
      <c r="R734" s="28"/>
      <c r="S734" s="28"/>
      <c r="T734" s="28"/>
      <c r="U734" s="28"/>
      <c r="V734" s="28"/>
      <c r="W734" s="28"/>
      <c r="X734" s="28"/>
    </row>
    <row r="735" spans="15:24" x14ac:dyDescent="0.25">
      <c r="O735" s="28"/>
      <c r="R735" s="28"/>
      <c r="S735" s="28"/>
      <c r="T735" s="28"/>
      <c r="U735" s="28"/>
      <c r="V735" s="28"/>
      <c r="W735" s="28"/>
      <c r="X735" s="28"/>
    </row>
    <row r="736" spans="15:24" x14ac:dyDescent="0.25">
      <c r="O736" s="28"/>
      <c r="R736" s="28"/>
      <c r="S736" s="28"/>
      <c r="T736" s="28"/>
      <c r="U736" s="28"/>
      <c r="V736" s="28"/>
      <c r="W736" s="28"/>
      <c r="X736" s="28"/>
    </row>
    <row r="737" spans="15:24" x14ac:dyDescent="0.25">
      <c r="O737" s="28"/>
      <c r="R737" s="28"/>
      <c r="S737" s="28"/>
      <c r="T737" s="28"/>
      <c r="U737" s="28"/>
      <c r="V737" s="28"/>
      <c r="W737" s="28"/>
      <c r="X737" s="28"/>
    </row>
    <row r="738" spans="15:24" x14ac:dyDescent="0.25">
      <c r="O738" s="28"/>
      <c r="R738" s="28"/>
      <c r="S738" s="28"/>
      <c r="T738" s="28"/>
      <c r="U738" s="28"/>
      <c r="V738" s="28"/>
      <c r="W738" s="28"/>
      <c r="X738" s="28"/>
    </row>
    <row r="739" spans="15:24" x14ac:dyDescent="0.25">
      <c r="O739" s="28"/>
      <c r="R739" s="28"/>
      <c r="S739" s="28"/>
      <c r="T739" s="28"/>
      <c r="U739" s="28"/>
      <c r="V739" s="28"/>
      <c r="W739" s="28"/>
      <c r="X739" s="28"/>
    </row>
    <row r="740" spans="15:24" x14ac:dyDescent="0.25">
      <c r="O740" s="28"/>
      <c r="R740" s="28"/>
      <c r="S740" s="28"/>
      <c r="T740" s="28"/>
      <c r="U740" s="28"/>
      <c r="V740" s="28"/>
      <c r="W740" s="28"/>
      <c r="X740" s="28"/>
    </row>
    <row r="741" spans="15:24" x14ac:dyDescent="0.25">
      <c r="O741" s="28"/>
      <c r="R741" s="28"/>
      <c r="S741" s="28"/>
      <c r="T741" s="28"/>
      <c r="U741" s="28"/>
      <c r="V741" s="28"/>
      <c r="W741" s="28"/>
      <c r="X741" s="28"/>
    </row>
    <row r="742" spans="15:24" x14ac:dyDescent="0.25">
      <c r="O742" s="28"/>
      <c r="R742" s="28"/>
      <c r="S742" s="28"/>
      <c r="T742" s="28"/>
      <c r="U742" s="28"/>
      <c r="V742" s="28"/>
      <c r="W742" s="28"/>
      <c r="X742" s="28"/>
    </row>
    <row r="743" spans="15:24" x14ac:dyDescent="0.25">
      <c r="O743" s="28"/>
      <c r="R743" s="28"/>
      <c r="S743" s="28"/>
      <c r="T743" s="28"/>
      <c r="U743" s="28"/>
      <c r="V743" s="28"/>
      <c r="W743" s="28"/>
      <c r="X743" s="28"/>
    </row>
    <row r="744" spans="15:24" x14ac:dyDescent="0.25">
      <c r="O744" s="28"/>
      <c r="R744" s="28"/>
      <c r="S744" s="28"/>
      <c r="T744" s="28"/>
      <c r="U744" s="28"/>
      <c r="V744" s="28"/>
      <c r="W744" s="28"/>
      <c r="X744" s="28"/>
    </row>
    <row r="745" spans="15:24" x14ac:dyDescent="0.25">
      <c r="O745" s="28"/>
      <c r="R745" s="28"/>
      <c r="S745" s="28"/>
      <c r="T745" s="28"/>
      <c r="U745" s="28"/>
      <c r="V745" s="28"/>
      <c r="W745" s="28"/>
      <c r="X745" s="28"/>
    </row>
    <row r="746" spans="15:24" x14ac:dyDescent="0.25">
      <c r="O746" s="28"/>
      <c r="R746" s="28"/>
      <c r="S746" s="28"/>
      <c r="T746" s="28"/>
      <c r="U746" s="28"/>
      <c r="V746" s="28"/>
      <c r="W746" s="28"/>
      <c r="X746" s="28"/>
    </row>
    <row r="747" spans="15:24" x14ac:dyDescent="0.25">
      <c r="O747" s="28"/>
      <c r="R747" s="28"/>
      <c r="S747" s="28"/>
      <c r="T747" s="28"/>
      <c r="U747" s="28"/>
      <c r="V747" s="28"/>
      <c r="W747" s="28"/>
      <c r="X747" s="28"/>
    </row>
    <row r="748" spans="15:24" x14ac:dyDescent="0.25">
      <c r="O748" s="28"/>
      <c r="R748" s="28"/>
      <c r="S748" s="28"/>
      <c r="T748" s="28"/>
      <c r="U748" s="28"/>
      <c r="V748" s="28"/>
      <c r="W748" s="28"/>
      <c r="X748" s="28"/>
    </row>
    <row r="749" spans="15:24" x14ac:dyDescent="0.25">
      <c r="O749" s="28"/>
      <c r="R749" s="28"/>
      <c r="S749" s="28"/>
      <c r="T749" s="28"/>
      <c r="U749" s="28"/>
      <c r="V749" s="28"/>
      <c r="W749" s="28"/>
      <c r="X749" s="28"/>
    </row>
  </sheetData>
  <hyperlinks>
    <hyperlink ref="B271" r:id="rId1"/>
    <hyperlink ref="B304" r:id="rId2"/>
    <hyperlink ref="B337" r:id="rId3"/>
    <hyperlink ref="B370" r:id="rId4"/>
    <hyperlink ref="B403" r:id="rId5"/>
    <hyperlink ref="B436" r:id="rId6"/>
    <hyperlink ref="B469" r:id="rId7"/>
    <hyperlink ref="B502" r:id="rId8"/>
    <hyperlink ref="B535" r:id="rId9"/>
    <hyperlink ref="B568" r:id="rId10"/>
    <hyperlink ref="B666" r:id="rId11"/>
    <hyperlink ref="B6" r:id="rId12"/>
    <hyperlink ref="B39" r:id="rId13"/>
    <hyperlink ref="B72" r:id="rId14"/>
    <hyperlink ref="B106" r:id="rId15"/>
    <hyperlink ref="B139" r:id="rId16"/>
    <hyperlink ref="B172" r:id="rId17"/>
    <hyperlink ref="B239" r:id="rId1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RAP Publication" ma:contentTypeID="0x010100AF1C0A7FC6E2ED40940B91D88CCC8C550101005CD325B603C9C242874DF35017A952C2" ma:contentTypeVersion="107" ma:contentTypeDescription="" ma:contentTypeScope="" ma:versionID="439b457ca19ebfe6c57110622b26af35">
  <xsd:schema xmlns:xsd="http://www.w3.org/2001/XMLSchema" xmlns:xs="http://www.w3.org/2001/XMLSchema" xmlns:p="http://schemas.microsoft.com/office/2006/metadata/properties" xmlns:ns1="http://schemas.microsoft.com/sharepoint/v3" xmlns:ns2="1573b54b-d10e-475f-bee7-f1b5f900efa1" xmlns:ns3="645694da-abf2-4f31-bb2c-994b84e31565" xmlns:ns4="64fba55a-69cb-41e6-a67c-fce0729606bc" targetNamespace="http://schemas.microsoft.com/office/2006/metadata/properties" ma:root="true" ma:fieldsID="8279a7156abd003533b2945b610ccfaa" ns1:_="" ns2:_="" ns3:_="" ns4:_="">
    <xsd:import namespace="http://schemas.microsoft.com/sharepoint/v3"/>
    <xsd:import namespace="1573b54b-d10e-475f-bee7-f1b5f900efa1"/>
    <xsd:import namespace="645694da-abf2-4f31-bb2c-994b84e31565"/>
    <xsd:import namespace="64fba55a-69cb-41e6-a67c-fce0729606bc"/>
    <xsd:element name="properties">
      <xsd:complexType>
        <xsd:sequence>
          <xsd:element name="documentManagement">
            <xsd:complexType>
              <xsd:all>
                <xsd:element ref="ns1:RatingCount" minOccurs="0"/>
                <xsd:element ref="ns1:AverageRating" minOccurs="0"/>
                <xsd:element ref="ns2:RAP_x0020_Usage_x0020_Code" minOccurs="0"/>
                <xsd:element ref="ns2:RAP_x0020_Document_x0020_Summary" minOccurs="0"/>
                <xsd:element ref="ns3:In_x0020_Completed_x0020_Library" minOccurs="0"/>
                <xsd:element ref="ns2:Presented_x0020_At" minOccurs="0"/>
                <xsd:element ref="ns4:RAP_x0020_LocationsHTField0" minOccurs="0"/>
                <xsd:element ref="ns2:RAP_x0020_Publication_x0020_Date" minOccurs="0"/>
                <xsd:element ref="ns2:RAP_x0020_External_x0020_Website_x0020_Date" minOccurs="0"/>
                <xsd:element ref="ns2:TAG_x0020_Publisher_x0020_Workflow_x0020_Status" minOccurs="0"/>
                <xsd:element ref="ns2:_dlc_DocIdUrl" minOccurs="0"/>
                <xsd:element ref="ns2:_dlc_DocIdPersistId" minOccurs="0"/>
                <xsd:element ref="ns2:RAP_x0020_AffiliationsTaxHTField0" minOccurs="0"/>
                <xsd:element ref="ns2:RAP_x0020_AuthorsTaxHTField0" minOccurs="0"/>
                <xsd:element ref="ns2:_dlc_DocId" minOccurs="0"/>
                <xsd:element ref="ns2:RAP_x0020_TeamsTaxHTField0" minOccurs="0"/>
                <xsd:element ref="ns2:RAP_x0020_TopicsTaxHTField0" minOccurs="0"/>
                <xsd:element ref="ns2:RAP_x0020_PublishersTaxHTField0" minOccurs="0"/>
                <xsd:element ref="ns2:RAP_x0020_ProjectsTaxHTField0" minOccurs="0"/>
                <xsd:element ref="ns2:RAP_x0020_Document_x0020_StatusTaxHTField0" minOccurs="0"/>
                <xsd:element ref="ns2:TaxCatchAll" minOccurs="0"/>
                <xsd:element ref="ns2:RAP_x0020_LocationsTaxHTField0" minOccurs="0"/>
                <xsd:element ref="ns2:TaxCatchAllLabel" minOccurs="0"/>
                <xsd:element ref="ns2:RAP_x0020_Document_x0020_Typ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atingCount" ma:index="2" nillable="true" ma:displayName="Number of Ratings" ma:decimals="0" ma:description="Number of ratings submitted" ma:internalName="RatingCount" ma:readOnly="true">
      <xsd:simpleType>
        <xsd:restriction base="dms:Number"/>
      </xsd:simpleType>
    </xsd:element>
    <xsd:element name="AverageRating" ma:index="3" nillable="true" ma:displayName="Rating (0-5)" ma:decimals="2" ma:description="Average value of all the ratings that have been submitted" ma:internalName="AverageRating"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573b54b-d10e-475f-bee7-f1b5f900efa1" elementFormDefault="qualified">
    <xsd:import namespace="http://schemas.microsoft.com/office/2006/documentManagement/types"/>
    <xsd:import namespace="http://schemas.microsoft.com/office/infopath/2007/PartnerControls"/>
    <xsd:element name="RAP_x0020_Usage_x0020_Code" ma:index="9" nillable="true" ma:displayName="RAP Usage Code" ma:description="Use this for filtered lists on pages.  Multiple criteria are supported by using &quot;contains&quot; filters" ma:format="Dropdown" ma:internalName="RAP_x0020_Usage_x0020_Code" ma:readOnly="false">
      <xsd:simpleType>
        <xsd:union memberTypes="dms:Text">
          <xsd:simpleType>
            <xsd:restriction base="dms:Choice">
              <xsd:enumeration value="Administration Team"/>
              <xsd:enumeration value="China - Energy Efficiency"/>
              <xsd:enumeration value="China - Environment and Low Carbon"/>
              <xsd:enumeration value="China - Power Sector Reform"/>
              <xsd:enumeration value="China - Renewables"/>
              <xsd:enumeration value="China Team"/>
              <xsd:enumeration value="ClimateWorks Management and Power Teams"/>
              <xsd:enumeration value="Cross Pollination"/>
              <xsd:enumeration value="Europe - Buildings Efficiency"/>
              <xsd:enumeration value="Europe - Climate Policies"/>
              <xsd:enumeration value="Europe - Coal and CCS"/>
              <xsd:enumeration value="Europe - Energy Efficiency"/>
              <xsd:enumeration value="Europe - Power Market Reform"/>
              <xsd:enumeration value="Europe - Roadmap 2050 and RES"/>
              <xsd:enumeration value="Europe - Smart Meters and Smart Grids"/>
              <xsd:enumeration value="Europe Team"/>
              <xsd:enumeration value="Europe - Transmission Planning, Cost Allocation, and Tarification"/>
              <xsd:enumeration value="Global - Aligning Future Utility Business Models with Clean Energy"/>
              <xsd:enumeration value="Global - Bringing Down the Cost of Solar"/>
              <xsd:enumeration value="Global - Demand-Side Resource Integration"/>
              <xsd:enumeration value="Global - EE Innovative Financing"/>
              <xsd:enumeration value="Global - EE Programs and Policies Best Practices"/>
              <xsd:enumeration value="Global - Investment Grade Polices"/>
              <xsd:enumeration value="Global - Leveraging Natural Gas for a Cleaner Future"/>
              <xsd:enumeration value="Global - Lifecycle Accounting for Carbon Emissions from Biomass"/>
              <xsd:enumeration value="Global - Policies for Renewables and Emerging Clean Technologies"/>
              <xsd:enumeration value="Global - Renewable Integration into Wholesale Markets"/>
              <xsd:enumeration value="Global - Retail Pricing Best Practices"/>
              <xsd:enumeration value="Global - Strategies for De-carbonizing Supply-Side Generation Resources"/>
              <xsd:enumeration value="Global - Transmission Issues"/>
              <xsd:enumeration value="Global Team"/>
              <xsd:enumeration value="India Team"/>
              <xsd:enumeration value="Publications Team"/>
              <xsd:enumeration value="Pub. - Appropriate Response of Commissions"/>
              <xsd:enumeration value="Pub. - Beyond Capacity Markets (EU)"/>
              <xsd:enumeration value="Pub. - Carbon Caps and Complementary Policies (US)"/>
              <xsd:enumeration value="Pub. - Clean First for States II (US)"/>
              <xsd:enumeration value="Pub. - Determining Energy Savings (EU)"/>
              <xsd:enumeration value="Pub. - EPA FERC Roadmap (US)"/>
              <xsd:enumeration value="Pub. - EPS in Europe (EU)"/>
              <xsd:enumeration value="Pub. - Integrating Domestic Offsets into the EU ETS (EU)"/>
              <xsd:enumeration value="Pub. - Investing EU ETS Auction Revenues (EU Policy Paper)"/>
              <xsd:enumeration value="Pub. - Investing EU ETS Auction Revenues (EU Publication)"/>
              <xsd:enumeration value="Pub. - RGGI Afforestation Offsets (US)"/>
              <xsd:enumeration value="Pub. - Securing Grids for a Sustainable Future (EU)"/>
              <xsd:enumeration value="Pub. - The Role of EE (US)"/>
              <xsd:enumeration value="Pub. - Update to EE Programs in 11 Jurisdictions (US)"/>
              <xsd:enumeration value="RAP Days"/>
              <xsd:enumeration value="Research Team"/>
              <xsd:enumeration value="US - DOE Advisory Committee"/>
              <xsd:enumeration value="US - EE, Demand Response, DG Smart Grid and Pricing"/>
              <xsd:enumeration value="US - Energy-Environment Connections"/>
              <xsd:enumeration value="US - Renewable Energy and Other Supply Policy"/>
              <xsd:enumeration value="US - SEE Action"/>
              <xsd:enumeration value="US - Team Planning"/>
              <xsd:enumeration value="US - Technical Assistance to States"/>
              <xsd:enumeration value="US - Utility Business Models"/>
              <xsd:enumeration value="US - Wholesale Markets and FERC"/>
              <xsd:enumeration value="US Team"/>
              <xsd:enumeration value="Vision 2020"/>
            </xsd:restriction>
          </xsd:simpleType>
        </xsd:union>
      </xsd:simpleType>
    </xsd:element>
    <xsd:element name="RAP_x0020_Document_x0020_Summary" ma:index="13" nillable="true" ma:displayName="RAP Document Summary" ma:internalName="RAP_x0020_Document_x0020_Summary" ma:readOnly="false">
      <xsd:simpleType>
        <xsd:restriction base="dms:Note"/>
      </xsd:simpleType>
    </xsd:element>
    <xsd:element name="Presented_x0020_At" ma:index="15" nillable="true" ma:displayName="Presented At" ma:internalName="Presented_x0020_At">
      <xsd:simpleType>
        <xsd:restriction base="dms:Note">
          <xsd:maxLength value="255"/>
        </xsd:restriction>
      </xsd:simpleType>
    </xsd:element>
    <xsd:element name="RAP_x0020_Publication_x0020_Date" ma:index="17" nillable="true" ma:displayName="RAP Publication Date" ma:format="DateOnly" ma:indexed="true" ma:internalName="RAP_x0020_Publication_x0020_Date">
      <xsd:simpleType>
        <xsd:restriction base="dms:DateTime"/>
      </xsd:simpleType>
    </xsd:element>
    <xsd:element name="RAP_x0020_External_x0020_Website_x0020_Date" ma:index="18" nillable="true" ma:displayName="RAP External Website Date" ma:format="DateOnly" ma:internalName="RAP_x0020_External_x0020_Website_x0020_Date">
      <xsd:simpleType>
        <xsd:restriction base="dms:DateTime"/>
      </xsd:simpleType>
    </xsd:element>
    <xsd:element name="TAG_x0020_Publisher_x0020_Workflow_x0020_Status" ma:index="19" nillable="true" ma:displayName="TAG Publisher Workflow Status" ma:internalName="TAG_x0020_Publisher_x0020_Workflow_x0020_Status">
      <xsd:simpleType>
        <xsd:restriction base="dms:Text">
          <xsd:maxLength value="255"/>
        </xsd:restriction>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RAP_x0020_AffiliationsTaxHTField0" ma:index="23" nillable="true" ma:taxonomy="true" ma:internalName="RAP_x0020_AffiliationsTaxHTField0" ma:taxonomyFieldName="RAP_x0020_Affiliations" ma:displayName="RAP Authoring Organizations" ma:readOnly="true" ma:default="377;#RAP|ddc74390-de05-420f-aaa2-ac9c2f90ff0d" ma:fieldId="{239f1f16-7900-40e3-a52f-c7936bba40a0}" ma:taxonomyMulti="true" ma:sspId="aa40794d-6120-41e8-9412-801d7fe6048a" ma:termSetId="5b12da17-d9b1-4b6c-892d-108d424ac2ec" ma:anchorId="00000000-0000-0000-0000-000000000000" ma:open="false" ma:isKeyword="false">
      <xsd:complexType>
        <xsd:sequence>
          <xsd:element ref="pc:Terms" minOccurs="0" maxOccurs="1"/>
        </xsd:sequence>
      </xsd:complexType>
    </xsd:element>
    <xsd:element name="RAP_x0020_AuthorsTaxHTField0" ma:index="24" nillable="true" ma:taxonomy="true" ma:internalName="RAP_x0020_AuthorsTaxHTField0" ma:taxonomyFieldName="RAP_x0020_Authors" ma:displayName="RAP Authors" ma:readOnly="false" ma:default="" ma:fieldId="{52bddf42-5351-4e62-8a2d-6fdd0cdd1b88}" ma:taxonomyMulti="true" ma:sspId="aa40794d-6120-41e8-9412-801d7fe6048a" ma:termSetId="bf746fb1-d52c-42a4-8e13-388a6c8d332d" ma:anchorId="00000000-0000-0000-0000-000000000000" ma:open="false" ma:isKeyword="false">
      <xsd:complexType>
        <xsd:sequence>
          <xsd:element ref="pc:Terms" minOccurs="0" maxOccurs="1"/>
        </xsd:sequence>
      </xsd:complexType>
    </xsd:element>
    <xsd:element name="_dlc_DocId" ma:index="26" nillable="true" ma:displayName="Document ID Value" ma:description="The value of the document ID assigned to this item." ma:internalName="_dlc_DocId" ma:readOnly="true">
      <xsd:simpleType>
        <xsd:restriction base="dms:Text"/>
      </xsd:simpleType>
    </xsd:element>
    <xsd:element name="RAP_x0020_TeamsTaxHTField0" ma:index="27" nillable="true" ma:taxonomy="true" ma:internalName="RAP_x0020_TeamsTaxHTField0" ma:taxonomyFieldName="RAP_x0020_Teams" ma:displayName="RAP Teams" ma:readOnly="false" ma:default="" ma:fieldId="{2926641f-6c94-460b-8520-0ffc6dcc12b2}" ma:taxonomyMulti="true" ma:sspId="aa40794d-6120-41e8-9412-801d7fe6048a" ma:termSetId="1dc514d7-de7f-4d2c-af9c-2cbb11800e92" ma:anchorId="00000000-0000-0000-0000-000000000000" ma:open="false" ma:isKeyword="false">
      <xsd:complexType>
        <xsd:sequence>
          <xsd:element ref="pc:Terms" minOccurs="0" maxOccurs="1"/>
        </xsd:sequence>
      </xsd:complexType>
    </xsd:element>
    <xsd:element name="RAP_x0020_TopicsTaxHTField0" ma:index="29" nillable="true" ma:taxonomy="true" ma:internalName="RAP_x0020_TopicsTaxHTField0" ma:taxonomyFieldName="RAP_x0020_Topics" ma:displayName="RAP Topics" ma:readOnly="false" ma:default="" ma:fieldId="{825f5687-7afc-42c2-ac17-993169b348e5}" ma:taxonomyMulti="true" ma:sspId="aa40794d-6120-41e8-9412-801d7fe6048a" ma:termSetId="69e9131a-924d-4eb6-8089-4a1eb3ff1714" ma:anchorId="00000000-0000-0000-0000-000000000000" ma:open="false" ma:isKeyword="false">
      <xsd:complexType>
        <xsd:sequence>
          <xsd:element ref="pc:Terms" minOccurs="0" maxOccurs="1"/>
        </xsd:sequence>
      </xsd:complexType>
    </xsd:element>
    <xsd:element name="RAP_x0020_PublishersTaxHTField0" ma:index="31" nillable="true" ma:taxonomy="true" ma:internalName="RAP_x0020_PublishersTaxHTField0" ma:taxonomyFieldName="RAP_x0020_Publishers" ma:displayName="RAP Publishers" ma:indexed="true" ma:readOnly="false" ma:default="" ma:fieldId="{bc29059a-e22b-477d-91be-7d917615f6e4}" ma:sspId="aa40794d-6120-41e8-9412-801d7fe6048a" ma:termSetId="2edce2df-feef-471c-8b32-b88916214257" ma:anchorId="00000000-0000-0000-0000-000000000000" ma:open="false" ma:isKeyword="false">
      <xsd:complexType>
        <xsd:sequence>
          <xsd:element ref="pc:Terms" minOccurs="0" maxOccurs="1"/>
        </xsd:sequence>
      </xsd:complexType>
    </xsd:element>
    <xsd:element name="RAP_x0020_ProjectsTaxHTField0" ma:index="32" nillable="true" ma:taxonomy="true" ma:internalName="RAP_x0020_ProjectsTaxHTField0" ma:taxonomyFieldName="RAP_x0020_Projects" ma:displayName="RAP Projects" ma:readOnly="false" ma:default="" ma:fieldId="{23734cb4-5a70-4278-a9c6-98786ba7c0c1}" ma:taxonomyMulti="true" ma:sspId="aa40794d-6120-41e8-9412-801d7fe6048a" ma:termSetId="e07a785c-1dae-49d8-b141-31a6ed0dd12b" ma:anchorId="00000000-0000-0000-0000-000000000000" ma:open="false" ma:isKeyword="false">
      <xsd:complexType>
        <xsd:sequence>
          <xsd:element ref="pc:Terms" minOccurs="0" maxOccurs="1"/>
        </xsd:sequence>
      </xsd:complexType>
    </xsd:element>
    <xsd:element name="RAP_x0020_Document_x0020_StatusTaxHTField0" ma:index="35" nillable="true" ma:taxonomy="true" ma:internalName="RAP_x0020_Document_x0020_StatusTaxHTField0" ma:taxonomyFieldName="RAP_x0020_Document_x0020_Status" ma:displayName="RAP Document Status" ma:indexed="true" ma:readOnly="false" ma:default="7;#Not Applicable|8275461b-ad35-4208-96d4-5587a8209968" ma:fieldId="{fc45c3aa-5c53-455d-8478-ddeeaeafdce5}" ma:sspId="aa40794d-6120-41e8-9412-801d7fe6048a" ma:termSetId="1049539f-4cb6-4e08-b8ed-c8e8bd2824f2" ma:anchorId="00000000-0000-0000-0000-000000000000" ma:open="false" ma:isKeyword="false">
      <xsd:complexType>
        <xsd:sequence>
          <xsd:element ref="pc:Terms" minOccurs="0" maxOccurs="1"/>
        </xsd:sequence>
      </xsd:complexType>
    </xsd:element>
    <xsd:element name="TaxCatchAll" ma:index="37" nillable="true" ma:displayName="Taxonomy Catch All Column" ma:hidden="true" ma:list="{e72ed269-1e90-4317-8523-4492548352c0}" ma:internalName="TaxCatchAll" ma:showField="CatchAllData" ma:web="740c7a8e-e8a6-40a1-b1f2-7e2cb81db46f">
      <xsd:complexType>
        <xsd:complexContent>
          <xsd:extension base="dms:MultiChoiceLookup">
            <xsd:sequence>
              <xsd:element name="Value" type="dms:Lookup" maxOccurs="unbounded" minOccurs="0" nillable="true"/>
            </xsd:sequence>
          </xsd:extension>
        </xsd:complexContent>
      </xsd:complexType>
    </xsd:element>
    <xsd:element name="RAP_x0020_LocationsTaxHTField0" ma:index="38" nillable="true" ma:taxonomy="true" ma:internalName="RAP_x0020_LocationsTaxHTField0" ma:taxonomyFieldName="RAP_x0020_Locations" ma:displayName="RAP Locations" ma:readOnly="false" ma:default="" ma:fieldId="{9f830ac6-03b2-404d-bbdf-9455b98a3e93}" ma:taxonomyMulti="true" ma:sspId="aa40794d-6120-41e8-9412-801d7fe6048a" ma:termSetId="5f254cb1-df19-4e6b-a861-37e55a012272" ma:anchorId="00000000-0000-0000-0000-000000000000" ma:open="false" ma:isKeyword="false">
      <xsd:complexType>
        <xsd:sequence>
          <xsd:element ref="pc:Terms" minOccurs="0" maxOccurs="1"/>
        </xsd:sequence>
      </xsd:complexType>
    </xsd:element>
    <xsd:element name="TaxCatchAllLabel" ma:index="39" nillable="true" ma:displayName="Taxonomy Catch All Column1" ma:hidden="true" ma:list="{e72ed269-1e90-4317-8523-4492548352c0}" ma:internalName="TaxCatchAllLabel" ma:readOnly="true" ma:showField="CatchAllDataLabel" ma:web="740c7a8e-e8a6-40a1-b1f2-7e2cb81db46f">
      <xsd:complexType>
        <xsd:complexContent>
          <xsd:extension base="dms:MultiChoiceLookup">
            <xsd:sequence>
              <xsd:element name="Value" type="dms:Lookup" maxOccurs="unbounded" minOccurs="0" nillable="true"/>
            </xsd:sequence>
          </xsd:extension>
        </xsd:complexContent>
      </xsd:complexType>
    </xsd:element>
    <xsd:element name="RAP_x0020_Document_x0020_TypeTaxHTField0" ma:index="40" nillable="true" ma:taxonomy="true" ma:internalName="RAP_x0020_Document_x0020_TypeTaxHTField0" ma:taxonomyFieldName="RAP_x0020_Document_x0020_Type" ma:displayName="RAP Document Type" ma:indexed="true" ma:default="" ma:fieldId="{e5ab635c-92d9-4f78-83a8-212f0dfdb7a0}" ma:sspId="aa40794d-6120-41e8-9412-801d7fe6048a" ma:termSetId="d84ce8a3-679b-4ae3-9535-017dcf06b4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45694da-abf2-4f31-bb2c-994b84e31565" elementFormDefault="qualified">
    <xsd:import namespace="http://schemas.microsoft.com/office/2006/documentManagement/types"/>
    <xsd:import namespace="http://schemas.microsoft.com/office/infopath/2007/PartnerControls"/>
    <xsd:element name="In_x0020_Completed_x0020_Library" ma:index="14" nillable="true" ma:displayName="In Completed Library" ma:default="0" ma:description="" ma:internalName="In_x0020_Completed_x0020_Library">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4fba55a-69cb-41e6-a67c-fce0729606bc" elementFormDefault="qualified">
    <xsd:import namespace="http://schemas.microsoft.com/office/2006/documentManagement/types"/>
    <xsd:import namespace="http://schemas.microsoft.com/office/infopath/2007/PartnerControls"/>
    <xsd:element name="RAP_x0020_LocationsHTField0" ma:index="16" nillable="true" ma:displayName="RAP Locations_0" ma:description="" ma:hidden="true" ma:internalName="RAP_x0020_LocationsHTField0"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AP_x0020_TopicsTaxHTField0 xmlns="1573b54b-d10e-475f-bee7-f1b5f900efa1">
      <Terms xmlns="http://schemas.microsoft.com/office/infopath/2007/PartnerControls">
        <TermInfo xmlns="http://schemas.microsoft.com/office/infopath/2007/PartnerControls">
          <TermName xmlns="http://schemas.microsoft.com/office/infopath/2007/PartnerControls">Energy Efficiency and Demand Response</TermName>
          <TermId xmlns="http://schemas.microsoft.com/office/infopath/2007/PartnerControls">ecaa3893-6203-4e6d-a1f5-09f69e428cb9</TermId>
        </TermInfo>
        <TermInfo xmlns="http://schemas.microsoft.com/office/infopath/2007/PartnerControls">
          <TermName xmlns="http://schemas.microsoft.com/office/infopath/2007/PartnerControls">Energy Efficiency</TermName>
          <TermId xmlns="http://schemas.microsoft.com/office/infopath/2007/PartnerControls">76753f3b-cf58-4f4b-a9aa-b10d39b5b25d</TermId>
        </TermInfo>
        <TermInfo xmlns="http://schemas.microsoft.com/office/infopath/2007/PartnerControls">
          <TermName xmlns="http://schemas.microsoft.com/office/infopath/2007/PartnerControls">Efficiency Power Plant</TermName>
          <TermId xmlns="http://schemas.microsoft.com/office/infopath/2007/PartnerControls">ef3ad36d-59d1-4fe4-9c30-8b0915d6184b</TermId>
        </TermInfo>
      </Terms>
    </RAP_x0020_TopicsTaxHTField0>
    <RAP_x0020_LocationsTaxHTField0 xmlns="1573b54b-d10e-475f-bee7-f1b5f900efa1">
      <Terms xmlns="http://schemas.microsoft.com/office/infopath/2007/PartnerControls">
        <TermInfo xmlns="http://schemas.microsoft.com/office/infopath/2007/PartnerControls">
          <TermName xmlns="http://schemas.microsoft.com/office/infopath/2007/PartnerControls">United States of America</TermName>
          <TermId xmlns="http://schemas.microsoft.com/office/infopath/2007/PartnerControls">9a45528a-3f03-4487-b9b9-c30a4c41919d</TermId>
        </TermInfo>
      </Terms>
    </RAP_x0020_LocationsTaxHTField0>
    <_dlc_DocId xmlns="1573b54b-d10e-475f-bee7-f1b5f900efa1">JRHAYE4WQXKZ-10-6824</_dlc_DocId>
    <TaxCatchAll xmlns="1573b54b-d10e-475f-bee7-f1b5f900efa1">
      <Value>21</Value>
      <Value>1355</Value>
      <Value>292</Value>
      <Value>196</Value>
      <Value>34</Value>
      <Value>1275</Value>
      <Value>377</Value>
      <Value>7</Value>
      <Value>210</Value>
      <Value>24</Value>
    </TaxCatchAll>
    <RAP_x0020_Document_x0020_StatusTaxHTField0 xmlns="1573b54b-d10e-475f-bee7-f1b5f900efa1">
      <Terms xmlns="http://schemas.microsoft.com/office/infopath/2007/PartnerControls">
        <TermInfo xmlns="http://schemas.microsoft.com/office/infopath/2007/PartnerControls">
          <TermName xmlns="http://schemas.microsoft.com/office/infopath/2007/PartnerControls">Not Applicable</TermName>
          <TermId xmlns="http://schemas.microsoft.com/office/infopath/2007/PartnerControls">8275461b-ad35-4208-96d4-5587a8209968</TermId>
        </TermInfo>
      </Terms>
    </RAP_x0020_Document_x0020_StatusTaxHTField0>
    <_dlc_DocIdUrl xmlns="1573b54b-d10e-475f-bee7-f1b5f900efa1">
      <Url>https://www.rapnetonline.net/sites/Publishing/_layouts/DocIdRedir.aspx?ID=JRHAYE4WQXKZ-10-6824</Url>
      <Description>JRHAYE4WQXKZ-10-6824</Description>
    </_dlc_DocIdUrl>
    <RAP_x0020_Document_x0020_TypeTaxHTField0 xmlns="1573b54b-d10e-475f-bee7-f1b5f900efa1">
      <Terms xmlns="http://schemas.microsoft.com/office/infopath/2007/PartnerControls"/>
    </RAP_x0020_Document_x0020_TypeTaxHTField0>
    <RAP_x0020_AuthorsTaxHTField0 xmlns="1573b54b-d10e-475f-bee7-f1b5f900efa1">
      <Terms xmlns="http://schemas.microsoft.com/office/infopath/2007/PartnerControls">
        <TermInfo xmlns="http://schemas.microsoft.com/office/infopath/2007/PartnerControls">
          <TermName xmlns="http://schemas.microsoft.com/office/infopath/2007/PartnerControls">Chris Neme</TermName>
          <TermId xmlns="http://schemas.microsoft.com/office/infopath/2007/PartnerControls">52472141-a285-42da-96bf-ba0ee97a9c47</TermId>
        </TermInfo>
        <TermInfo xmlns="http://schemas.microsoft.com/office/infopath/2007/PartnerControls">
          <TermName xmlns="http://schemas.microsoft.com/office/infopath/2007/PartnerControls">Jim Grevatt</TermName>
          <TermId xmlns="http://schemas.microsoft.com/office/infopath/2007/PartnerControls">a1b2443a-5ec5-4ea2-93a5-7ed80b7a3082</TermId>
        </TermInfo>
      </Terms>
    </RAP_x0020_AuthorsTaxHTField0>
    <RAP_x0020_ProjectsTaxHTField0 xmlns="1573b54b-d10e-475f-bee7-f1b5f900efa1">
      <Terms xmlns="http://schemas.microsoft.com/office/infopath/2007/PartnerControls">
        <TermInfo xmlns="http://schemas.microsoft.com/office/infopath/2007/PartnerControls">
          <TermName xmlns="http://schemas.microsoft.com/office/infopath/2007/PartnerControls">US - Strategy 1: Leverage EE as a Compliance Mechanism</TermName>
          <TermId xmlns="http://schemas.microsoft.com/office/infopath/2007/PartnerControls">fdb40ee4-9862-4966-960b-1afdc57766fa</TermId>
        </TermInfo>
      </Terms>
    </RAP_x0020_ProjectsTaxHTField0>
    <RAP_x0020_TeamsTaxHTField0 xmlns="1573b54b-d10e-475f-bee7-f1b5f900efa1">
      <Terms xmlns="http://schemas.microsoft.com/office/infopath/2007/PartnerControls">
        <TermInfo xmlns="http://schemas.microsoft.com/office/infopath/2007/PartnerControls">
          <TermName xmlns="http://schemas.microsoft.com/office/infopath/2007/PartnerControls">US Team</TermName>
          <TermId xmlns="http://schemas.microsoft.com/office/infopath/2007/PartnerControls">bc06f5cc-97fc-4ace-96d3-4101e958dd6b</TermId>
        </TermInfo>
      </Terms>
    </RAP_x0020_TeamsTaxHTField0>
    <RAP_x0020_AffiliationsTaxHTField0 xmlns="1573b54b-d10e-475f-bee7-f1b5f900efa1">
      <Terms xmlns="http://schemas.microsoft.com/office/infopath/2007/PartnerControls">
        <TermInfo xmlns="http://schemas.microsoft.com/office/infopath/2007/PartnerControls">
          <TermName xmlns="http://schemas.microsoft.com/office/infopath/2007/PartnerControls">RAP</TermName>
          <TermId xmlns="http://schemas.microsoft.com/office/infopath/2007/PartnerControls">ddc74390-de05-420f-aaa2-ac9c2f90ff0d</TermId>
        </TermInfo>
      </Terms>
    </RAP_x0020_AffiliationsTaxHTField0>
    <RAP_x0020_Usage_x0020_Code xmlns="1573b54b-d10e-475f-bee7-f1b5f900efa1" xsi:nil="true"/>
    <In_x0020_Completed_x0020_Library xmlns="645694da-abf2-4f31-bb2c-994b84e31565">false</In_x0020_Completed_x0020_Library>
    <RAP_x0020_LocationsHTField0 xmlns="64fba55a-69cb-41e6-a67c-fce0729606bc" xsi:nil="true"/>
    <AverageRating xmlns="http://schemas.microsoft.com/sharepoint/v3" xsi:nil="true"/>
    <TAG_x0020_Publisher_x0020_Workflow_x0020_Status xmlns="1573b54b-d10e-475f-bee7-f1b5f900efa1" xsi:nil="true"/>
    <RAP_x0020_Document_x0020_Summary xmlns="1573b54b-d10e-475f-bee7-f1b5f900efa1">This workbook is intended to serve as an illustrative model that shows how groups of energy efficiency measures can be bundled together to reduce energy demand, energy use in general, and ultimately the emissions that result from conventional power generation. We call the model an "Efficiency Power Plant" (EPP) because it shows that a viable alternative for meeting energy capacity needs is the accelerated adoption of energy efficiency. The model could be further developed by including emissions factors to estimate the emissions reductions and resultant air quality improvements that could occur as a result of energy efficiency improvements. While the model is illustrative using the generic savings values and typical end uses, if developed further by defining region-specific end uses, savings estimates, load shapes, and emissions factors it could provide detailed estimates of the potential energy, capacity, and emissions impacts that energy efficiency could provide.</RAP_x0020_Document_x0020_Summary>
    <RAP_x0020_Publication_x0020_Date xmlns="1573b54b-d10e-475f-bee7-f1b5f900efa1">2014-08-12T04:00:00+00:00</RAP_x0020_Publication_x0020_Date>
    <RAP_x0020_External_x0020_Website_x0020_Date xmlns="1573b54b-d10e-475f-bee7-f1b5f900efa1" xsi:nil="true"/>
    <RAP_x0020_PublishersTaxHTField0 xmlns="1573b54b-d10e-475f-bee7-f1b5f900efa1">
      <Terms xmlns="http://schemas.microsoft.com/office/infopath/2007/PartnerControls"/>
    </RAP_x0020_PublishersTaxHTField0>
    <Presented_x0020_At xmlns="1573b54b-d10e-475f-bee7-f1b5f900efa1" xsi:nil="true"/>
  </documentManagement>
</p:properties>
</file>

<file path=customXml/item5.xml><?xml version="1.0" encoding="utf-8"?>
<?mso-contentType ?>
<SharedContentType xmlns="Microsoft.SharePoint.Taxonomy.ContentTypeSync" SourceId="aa40794d-6120-41e8-9412-801d7fe6048a" ContentTypeId="0x010100AF1C0A7FC6E2ED40940B91D88CCC8C550101" PreviousValue="false"/>
</file>

<file path=customXml/itemProps1.xml><?xml version="1.0" encoding="utf-8"?>
<ds:datastoreItem xmlns:ds="http://schemas.openxmlformats.org/officeDocument/2006/customXml" ds:itemID="{3879DBA9-354D-45BC-B9EF-C0ABF0F22506}"/>
</file>

<file path=customXml/itemProps2.xml><?xml version="1.0" encoding="utf-8"?>
<ds:datastoreItem xmlns:ds="http://schemas.openxmlformats.org/officeDocument/2006/customXml" ds:itemID="{9E2545FB-C766-46AE-B86B-7A4DA25904A0}"/>
</file>

<file path=customXml/itemProps3.xml><?xml version="1.0" encoding="utf-8"?>
<ds:datastoreItem xmlns:ds="http://schemas.openxmlformats.org/officeDocument/2006/customXml" ds:itemID="{4475BE29-8F50-438C-A001-83444327230D}"/>
</file>

<file path=customXml/itemProps4.xml><?xml version="1.0" encoding="utf-8"?>
<ds:datastoreItem xmlns:ds="http://schemas.openxmlformats.org/officeDocument/2006/customXml" ds:itemID="{7D76CE5E-CE7B-42D9-81BB-221A298DD419}"/>
</file>

<file path=customXml/itemProps5.xml><?xml version="1.0" encoding="utf-8"?>
<ds:datastoreItem xmlns:ds="http://schemas.openxmlformats.org/officeDocument/2006/customXml" ds:itemID="{B85A0A4D-3FB1-4B0A-8300-E66C87AF48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Background and Instructions</vt:lpstr>
      <vt:lpstr>EPP Inputs</vt:lpstr>
      <vt:lpstr>Monthly MWh Savings Chart</vt:lpstr>
      <vt:lpstr>Monthly Avg MW Savings chart</vt:lpstr>
      <vt:lpstr>MW July Day Hourly Chart</vt:lpstr>
      <vt:lpstr>Data-Monthly MWh Results</vt:lpstr>
      <vt:lpstr>Data-Monthly MW Results</vt:lpstr>
      <vt:lpstr>Data-MW 24 Hour July Day</vt:lpstr>
      <vt:lpstr>Load Shapes</vt:lpstr>
      <vt:lpstr>EVT 2012 Savings by End Use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Efficiency Power Plant Tool (United States)</dc:title>
  <dc:creator>CNeme</dc:creator>
  <cp:lastModifiedBy>Becky Wigg</cp:lastModifiedBy>
  <cp:lastPrinted>2013-09-18T15:15:34Z</cp:lastPrinted>
  <dcterms:created xsi:type="dcterms:W3CDTF">2013-08-01T14:12:33Z</dcterms:created>
  <dcterms:modified xsi:type="dcterms:W3CDTF">2014-08-12T14:56:24Z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AP Publication DispositionTaxHTField0">
    <vt:lpwstr/>
  </property>
  <property fmtid="{D5CDD505-2E9C-101B-9397-08002B2CF9AE}" pid="3" name="RAP Usage TypeTaxHTField0">
    <vt:lpwstr/>
  </property>
  <property fmtid="{D5CDD505-2E9C-101B-9397-08002B2CF9AE}" pid="4" name="RAP Projects">
    <vt:lpwstr>1275;#US - Strategy 1: Leverage EE as a Compliance Mechanism|fdb40ee4-9862-4966-960b-1afdc57766fa</vt:lpwstr>
  </property>
  <property fmtid="{D5CDD505-2E9C-101B-9397-08002B2CF9AE}" pid="5" name="RAP Affiliations">
    <vt:lpwstr>377;#RAP|ddc74390-de05-420f-aaa2-ac9c2f90ff0d</vt:lpwstr>
  </property>
  <property fmtid="{D5CDD505-2E9C-101B-9397-08002B2CF9AE}" pid="6" name="RAP Document Status">
    <vt:lpwstr>7;#Not Applicable|8275461b-ad35-4208-96d4-5587a8209968</vt:lpwstr>
  </property>
  <property fmtid="{D5CDD505-2E9C-101B-9397-08002B2CF9AE}" pid="7" name="ContentTypeId">
    <vt:lpwstr>0x010100AF1C0A7FC6E2ED40940B91D88CCC8C550101005CD325B603C9C242874DF35017A952C2</vt:lpwstr>
  </property>
  <property fmtid="{D5CDD505-2E9C-101B-9397-08002B2CF9AE}" pid="8" name="RAP Authors">
    <vt:lpwstr>292;#Chris Neme|52472141-a285-42da-96bf-ba0ee97a9c47;#1355;#Jim Grevatt|a1b2443a-5ec5-4ea2-93a5-7ed80b7a3082</vt:lpwstr>
  </property>
  <property fmtid="{D5CDD505-2E9C-101B-9397-08002B2CF9AE}" pid="9" name="RAP Usage Type">
    <vt:lpwstr/>
  </property>
  <property fmtid="{D5CDD505-2E9C-101B-9397-08002B2CF9AE}" pid="10" name="RAP Topics">
    <vt:lpwstr>21;#Energy Efficiency and Demand Response|ecaa3893-6203-4e6d-a1f5-09f69e428cb9;#34;#Energy Efficiency|76753f3b-cf58-4f4b-a9aa-b10d39b5b25d;#210;#Efficiency Power Plant|ef3ad36d-59d1-4fe4-9c30-8b0915d6184b</vt:lpwstr>
  </property>
  <property fmtid="{D5CDD505-2E9C-101B-9397-08002B2CF9AE}" pid="11" name="RAP Teams">
    <vt:lpwstr>196;#US Team|bc06f5cc-97fc-4ace-96d3-4101e958dd6b</vt:lpwstr>
  </property>
  <property fmtid="{D5CDD505-2E9C-101B-9397-08002B2CF9AE}" pid="12" name="_dlc_DocIdItemGuid">
    <vt:lpwstr>a25196a0-f603-49a3-830d-d26b9345ffc3</vt:lpwstr>
  </property>
  <property fmtid="{D5CDD505-2E9C-101B-9397-08002B2CF9AE}" pid="13" name="RAP Locations">
    <vt:lpwstr>24;#United States of America|9a45528a-3f03-4487-b9b9-c30a4c41919d</vt:lpwstr>
  </property>
  <property fmtid="{D5CDD505-2E9C-101B-9397-08002B2CF9AE}" pid="14" name="RAP PublishersTaxHTField0">
    <vt:lpwstr/>
  </property>
</Properties>
</file>